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00" windowHeight="9160" activeTab="0"/>
  </bookViews>
  <sheets>
    <sheet name="Variance Overview" sheetId="1" r:id="rId1"/>
    <sheet name="Variance Details" sheetId="2" r:id="rId2"/>
    <sheet name="Sales" sheetId="3" r:id="rId3"/>
    <sheet name="Used Details" sheetId="4" r:id="rId4"/>
    <sheet name="Sold Details" sheetId="5" r:id="rId5"/>
    <sheet name="Items" sheetId="6" r:id="rId6"/>
  </sheets>
  <definedNames/>
  <calcPr fullCalcOnLoad="1"/>
</workbook>
</file>

<file path=xl/sharedStrings.xml><?xml version="1.0" encoding="utf-8"?>
<sst xmlns="http://schemas.openxmlformats.org/spreadsheetml/2006/main" count="2893" uniqueCount="717">
  <si>
    <t>Generated by BarkeepOnline</t>
  </si>
  <si>
    <t>May 21 2018, 5:26 pm</t>
  </si>
  <si>
    <t>Variance Report</t>
  </si>
  <si>
    <t>Starting Inventory</t>
  </si>
  <si>
    <t>April 4 2018, 9:10 am</t>
  </si>
  <si>
    <t>Ending Inventory</t>
  </si>
  <si>
    <t>April 25 2018, 9:17 am</t>
  </si>
  <si>
    <t>Sales</t>
  </si>
  <si>
    <t>Cost</t>
  </si>
  <si>
    <t>Pour Cost</t>
  </si>
  <si>
    <t>Liquor Cost</t>
  </si>
  <si>
    <t>Ideal Cost</t>
  </si>
  <si>
    <t>Ideal Pour Cost</t>
  </si>
  <si>
    <t>Rating</t>
  </si>
  <si>
    <t>Over / Short Cost</t>
  </si>
  <si>
    <t>Over / Short Pour Cost</t>
  </si>
  <si>
    <t>Category</t>
  </si>
  <si>
    <t>Used</t>
  </si>
  <si>
    <t>Sold</t>
  </si>
  <si>
    <t>Over / Short</t>
  </si>
  <si>
    <t>% Over / Short</t>
  </si>
  <si>
    <t>Beer</t>
  </si>
  <si>
    <t>Liquor</t>
  </si>
  <si>
    <t>Misc</t>
  </si>
  <si>
    <t>Wine</t>
  </si>
  <si>
    <t>None</t>
  </si>
  <si>
    <t>Total</t>
  </si>
  <si>
    <t>Item</t>
  </si>
  <si>
    <t>Sales Count</t>
  </si>
  <si>
    <t>Used Oz</t>
  </si>
  <si>
    <t>Sold Oz</t>
  </si>
  <si>
    <t>Over / Short Oz</t>
  </si>
  <si>
    <t>Used Liters</t>
  </si>
  <si>
    <t>Sold Liters</t>
  </si>
  <si>
    <t>Over / Short Liters</t>
  </si>
  <si>
    <t>Used Servings</t>
  </si>
  <si>
    <t>Sold Servings</t>
  </si>
  <si>
    <t>Over / Short Servings</t>
  </si>
  <si>
    <t>Domestic Bottled Beer</t>
  </si>
  <si>
    <t>Bud Light</t>
  </si>
  <si>
    <t>Miller Lite</t>
  </si>
  <si>
    <t>Pabst 16oz</t>
  </si>
  <si>
    <t>Total Domestic Bottled Beer</t>
  </si>
  <si>
    <t>Domestic Draft Beer</t>
  </si>
  <si>
    <t>Bud Lite Keg</t>
  </si>
  <si>
    <t>Total Domestic Draft Beer</t>
  </si>
  <si>
    <t>Premium Bottled Beer</t>
  </si>
  <si>
    <t>Amstel Light</t>
  </si>
  <si>
    <t>Anchor Steam</t>
  </si>
  <si>
    <t>Clausthaler</t>
  </si>
  <si>
    <t>Corona Extra</t>
  </si>
  <si>
    <t>Delirium Tremens</t>
  </si>
  <si>
    <t xml:space="preserve">Guinness </t>
  </si>
  <si>
    <t>Heineken</t>
  </si>
  <si>
    <t>Negra Modelo</t>
  </si>
  <si>
    <t>Sierra Nevada (12oz)</t>
  </si>
  <si>
    <t xml:space="preserve">Tecate </t>
  </si>
  <si>
    <t>Total Premium Bottled Beer</t>
  </si>
  <si>
    <t>Premium Draft Beer</t>
  </si>
  <si>
    <t>Ace Pear Cider - Draft</t>
  </si>
  <si>
    <t>Blue Moon</t>
  </si>
  <si>
    <t>Golden Road Mango</t>
  </si>
  <si>
    <t>Lagunitas IPA</t>
  </si>
  <si>
    <t>Stella Keg</t>
  </si>
  <si>
    <t>Total Premium Draft Beer</t>
  </si>
  <si>
    <t>Total Beer</t>
  </si>
  <si>
    <t>Call Liquor</t>
  </si>
  <si>
    <t>Absolut</t>
  </si>
  <si>
    <t>Absolut 750</t>
  </si>
  <si>
    <t>Absolut Acai Berry</t>
  </si>
  <si>
    <t>Absolut Citron</t>
  </si>
  <si>
    <t>Absolut Lime</t>
  </si>
  <si>
    <t>Absolut Mandarin</t>
  </si>
  <si>
    <t>Absolut OAK</t>
  </si>
  <si>
    <t>Absolut Pear</t>
  </si>
  <si>
    <t>Absolut Ruby Red</t>
  </si>
  <si>
    <t>All Items</t>
  </si>
  <si>
    <t>Total Absolut</t>
  </si>
  <si>
    <t>Stoli</t>
  </si>
  <si>
    <t>Stoli Blueberi</t>
  </si>
  <si>
    <t>Stoli Razberi</t>
  </si>
  <si>
    <t>Stoli Vanil</t>
  </si>
  <si>
    <t>Total Stoli</t>
  </si>
  <si>
    <t>Amaretto di Saronno</t>
  </si>
  <si>
    <t>Bacardi Superior Light</t>
  </si>
  <si>
    <t>Bailey's Irish Cream</t>
  </si>
  <si>
    <t>Campari</t>
  </si>
  <si>
    <t>Dewar's White Label Scotch</t>
  </si>
  <si>
    <t>Espolon</t>
  </si>
  <si>
    <t>Fernet Branca</t>
  </si>
  <si>
    <t>Fireball</t>
  </si>
  <si>
    <t>Goldschlager</t>
  </si>
  <si>
    <t>Jagermeister</t>
  </si>
  <si>
    <t>Jameson</t>
  </si>
  <si>
    <t>Kahlua</t>
  </si>
  <si>
    <t>Kraken Dark Rum</t>
  </si>
  <si>
    <t>Lillet Apertif</t>
  </si>
  <si>
    <t>Malibu Coconut Rum</t>
  </si>
  <si>
    <t>Midori</t>
  </si>
  <si>
    <t>Midori 750ml</t>
  </si>
  <si>
    <t>Sailor Jerrys</t>
  </si>
  <si>
    <t>Skyy Cherry</t>
  </si>
  <si>
    <t>Skyy Georgia Peach</t>
  </si>
  <si>
    <t>Skyy Honeycrisp Apple</t>
  </si>
  <si>
    <t>Skyy Pineapple</t>
  </si>
  <si>
    <t>Tanqueray Gin</t>
  </si>
  <si>
    <t>Tempelton Rye 1lt</t>
  </si>
  <si>
    <t>Titos Handmade Vodka</t>
  </si>
  <si>
    <t>Total Call Liquor</t>
  </si>
  <si>
    <t>Premium Liquor</t>
  </si>
  <si>
    <t>Effen</t>
  </si>
  <si>
    <t>Effen Black Cherry</t>
  </si>
  <si>
    <t>Effen Cucumber</t>
  </si>
  <si>
    <t>Total Effen</t>
  </si>
  <si>
    <t>Belvedere</t>
  </si>
  <si>
    <t>Chambord</t>
  </si>
  <si>
    <t>Chareau</t>
  </si>
  <si>
    <t>Ciroc Coconut</t>
  </si>
  <si>
    <t>Ciroc Peach</t>
  </si>
  <si>
    <t>Cointreau</t>
  </si>
  <si>
    <t>Domaine de Canton</t>
  </si>
  <si>
    <t>Don Julio Blanco</t>
  </si>
  <si>
    <t>Don Julio Reposado</t>
  </si>
  <si>
    <t>Frangelico</t>
  </si>
  <si>
    <t>Grand Marnier</t>
  </si>
  <si>
    <t>Grey Goose</t>
  </si>
  <si>
    <t>Hendricks 750</t>
  </si>
  <si>
    <t>Hendricks Gin</t>
  </si>
  <si>
    <t>Hennessy 750ml</t>
  </si>
  <si>
    <t>Hennessy VS Cognac</t>
  </si>
  <si>
    <t>Johnnie Walker Black</t>
  </si>
  <si>
    <t>Knob Creek</t>
  </si>
  <si>
    <t>Patron Silver</t>
  </si>
  <si>
    <t>Rogue Voodoo Maple Bacon</t>
  </si>
  <si>
    <t>St Germain Liqueur</t>
  </si>
  <si>
    <t>Templeton Rye</t>
  </si>
  <si>
    <t>Total Premium Liquor</t>
  </si>
  <si>
    <t>Ultra Call Liquor</t>
  </si>
  <si>
    <t>Bacardi 151</t>
  </si>
  <si>
    <t>Bombay Sapphire</t>
  </si>
  <si>
    <t>Bulleit Bourbon</t>
  </si>
  <si>
    <t>Bulleit Rye</t>
  </si>
  <si>
    <t>Cazadores Reposado</t>
  </si>
  <si>
    <t>Crown Royal</t>
  </si>
  <si>
    <t>El Silencio</t>
  </si>
  <si>
    <t>Herradura Blanco</t>
  </si>
  <si>
    <t>Jack Daniels</t>
  </si>
  <si>
    <t>Jack Daniels Fire</t>
  </si>
  <si>
    <t>Ketel One</t>
  </si>
  <si>
    <t>Ketel One Oranje</t>
  </si>
  <si>
    <t>Maker's Mark Whiskey</t>
  </si>
  <si>
    <t>Total Ultra Call Liquor</t>
  </si>
  <si>
    <t>Ultra Premium Liquor</t>
  </si>
  <si>
    <t>Clase Azul Plata</t>
  </si>
  <si>
    <t>Clase Azul Repo</t>
  </si>
  <si>
    <t>Total Ultra Premium Liquor</t>
  </si>
  <si>
    <t>Ultra Well Liquor</t>
  </si>
  <si>
    <t>Skyy Vodka</t>
  </si>
  <si>
    <t>Total Ultra Well Liquor</t>
  </si>
  <si>
    <t>Well Liquor</t>
  </si>
  <si>
    <t>Barton Gin</t>
  </si>
  <si>
    <t>Barton Light Rum</t>
  </si>
  <si>
    <t>Barton Reserve Whiskey</t>
  </si>
  <si>
    <t>Cinzano Dry Vermouth</t>
  </si>
  <si>
    <t>DeKuyper Blue Curacao</t>
  </si>
  <si>
    <t>DeKuyper Butter Shots</t>
  </si>
  <si>
    <t>DeKuyper Creme de Cocoa</t>
  </si>
  <si>
    <t>DeKuyper Peachtree Schnapps</t>
  </si>
  <si>
    <t>Dekuyper Peppermint Schnapps</t>
  </si>
  <si>
    <t>DeKuyper Sour Apple Pucker</t>
  </si>
  <si>
    <t>Desert Island LIT</t>
  </si>
  <si>
    <t>Lejon Extra Dry Vermouth</t>
  </si>
  <si>
    <t>Lejon Sweet Vermouth</t>
  </si>
  <si>
    <t>Montezuma Tequila</t>
  </si>
  <si>
    <t>Relska Vodka</t>
  </si>
  <si>
    <t>Smirnoff Vodka</t>
  </si>
  <si>
    <t>Total Well Liquor</t>
  </si>
  <si>
    <t>Total Liquor</t>
  </si>
  <si>
    <t>Red Bull</t>
  </si>
  <si>
    <t>Red Bull Sugar Free</t>
  </si>
  <si>
    <t>Total Red Bull</t>
  </si>
  <si>
    <t>Total Misc</t>
  </si>
  <si>
    <t>Champagne</t>
  </si>
  <si>
    <t>Mumm Napa Brut Rose</t>
  </si>
  <si>
    <t>Veuve Clicquot Yellow Label</t>
  </si>
  <si>
    <t>Wolf Blass Sparkling Brut</t>
  </si>
  <si>
    <t>YULUPA - BRUT</t>
  </si>
  <si>
    <t>Total Champagne</t>
  </si>
  <si>
    <t>House Wine</t>
  </si>
  <si>
    <t>Diseno Malbec</t>
  </si>
  <si>
    <t>Hidden Crush Cabernet</t>
  </si>
  <si>
    <t>St Jean Pino Noir</t>
  </si>
  <si>
    <t>Total House Wine</t>
  </si>
  <si>
    <t>Premium Wine</t>
  </si>
  <si>
    <t>Kim Crawford Sauv Blanc</t>
  </si>
  <si>
    <t>Meiomi Pinot Noir</t>
  </si>
  <si>
    <t>Monterey Chardonnay By Chalone</t>
  </si>
  <si>
    <t>Total Premium Wine</t>
  </si>
  <si>
    <t>Total Wine</t>
  </si>
  <si>
    <t>Yulupa Chardonnay</t>
  </si>
  <si>
    <t>Sales Item</t>
  </si>
  <si>
    <t>Average Price</t>
  </si>
  <si>
    <t>Total Sales</t>
  </si>
  <si>
    <t>10519   Bud Lite (Bottle)</t>
  </si>
  <si>
    <t>Total Bud Light</t>
  </si>
  <si>
    <t>10380   Miller Lite (Bottle)</t>
  </si>
  <si>
    <t>10592   $2 Miller Lite (bottle)</t>
  </si>
  <si>
    <t>Total Miller Lite</t>
  </si>
  <si>
    <t>10674   PBR 16oz. (Can)</t>
  </si>
  <si>
    <t>Total Pabst 16oz</t>
  </si>
  <si>
    <t>10390   Bud Lite (Draft)</t>
  </si>
  <si>
    <t>1037   Event Beer $0</t>
  </si>
  <si>
    <t>10613   $2 Bud Light (Draft)</t>
  </si>
  <si>
    <t>10795   $4 Bud Light</t>
  </si>
  <si>
    <t>Total Bud Lite Keg</t>
  </si>
  <si>
    <t>10382   Amstel Lite (Bottle)</t>
  </si>
  <si>
    <t>Total Amstel Light</t>
  </si>
  <si>
    <t>10550   Anchor Steam (Bottle)</t>
  </si>
  <si>
    <t>Total Anchor Steam</t>
  </si>
  <si>
    <t>10386   Clausthaler (Bottle)</t>
  </si>
  <si>
    <t>Total Clausthaler</t>
  </si>
  <si>
    <t>10381   Corona (Bottle)</t>
  </si>
  <si>
    <t>1059   $25 Corona (Bucket)</t>
  </si>
  <si>
    <t>10659   $2 Corona (Bottle)</t>
  </si>
  <si>
    <t>Total Corona Extra</t>
  </si>
  <si>
    <t>10683   Delirium (Bottle)</t>
  </si>
  <si>
    <t>Total Delirium Tremens</t>
  </si>
  <si>
    <t>10452   Guinness (Bottle)</t>
  </si>
  <si>
    <t>10666   $2 Guiness (Bottle)</t>
  </si>
  <si>
    <t xml:space="preserve">Total Guinness </t>
  </si>
  <si>
    <t>10542   Heineken (Bottle)</t>
  </si>
  <si>
    <t>Total Heineken</t>
  </si>
  <si>
    <t>10670   $2 Negra Modelo (Bottle)</t>
  </si>
  <si>
    <t>10576   Negra Modelo (Bottle)</t>
  </si>
  <si>
    <t>Total Negra Modelo</t>
  </si>
  <si>
    <t>10665   $2 Sierra Nevada (Bottle)</t>
  </si>
  <si>
    <t>10549   Sierra Nevada (Bottle)</t>
  </si>
  <si>
    <t>Total Sierra Nevada (12oz)</t>
  </si>
  <si>
    <t>10760   Tecate (Can)</t>
  </si>
  <si>
    <t xml:space="preserve">Total Tecate </t>
  </si>
  <si>
    <t>10678   Ace Cider (Draft)</t>
  </si>
  <si>
    <t>10679   $2 Ace Cider (Draft)</t>
  </si>
  <si>
    <t>Total Ace Pear Cider - Draft</t>
  </si>
  <si>
    <t>10392   Blue Moon (Draft)</t>
  </si>
  <si>
    <t>10608   $2 Blue Moon (Draft)</t>
  </si>
  <si>
    <t>Total Blue Moon</t>
  </si>
  <si>
    <t>10766   Golden Road Mango (Draft)</t>
  </si>
  <si>
    <t>10767   $2 Golden Road Mango (Draft)</t>
  </si>
  <si>
    <t>Total Golden Road Mango</t>
  </si>
  <si>
    <t>10609   $2 Lagunitas (Draft)</t>
  </si>
  <si>
    <t>10393   Lagunitas IPA (Draft)</t>
  </si>
  <si>
    <t>10799   $4 Lagunitas</t>
  </si>
  <si>
    <t>Total Lagunitas IPA</t>
  </si>
  <si>
    <t>10538   Stella (Draft)</t>
  </si>
  <si>
    <t>10610   $2 Stella (Draft)</t>
  </si>
  <si>
    <t>10797   $4 Stella</t>
  </si>
  <si>
    <t>Total Stella Keg</t>
  </si>
  <si>
    <t>10536   Never Pear Us Apart</t>
  </si>
  <si>
    <t>Total Absolut Pear</t>
  </si>
  <si>
    <t>10171   Absolut (S)</t>
  </si>
  <si>
    <t>10180   Absolut (C)</t>
  </si>
  <si>
    <t>10181   Absolut (M)</t>
  </si>
  <si>
    <t>10316   Absolut (MT)</t>
  </si>
  <si>
    <t>Total All Items</t>
  </si>
  <si>
    <t>10187   Stoli (M)</t>
  </si>
  <si>
    <t>10280   Stoli (S)</t>
  </si>
  <si>
    <t>10281   Stoli (C)</t>
  </si>
  <si>
    <t>10319   Stoli (MT)</t>
  </si>
  <si>
    <t>10771   $5 Stoli (C)</t>
  </si>
  <si>
    <t>10295   Amaretto di Saronno (C)</t>
  </si>
  <si>
    <t>10397   Amaretto di Saronno (MT)</t>
  </si>
  <si>
    <t>Total Amaretto di Saronno</t>
  </si>
  <si>
    <t>10177   Bacardi (S)</t>
  </si>
  <si>
    <t>10196   Bacardi (C)</t>
  </si>
  <si>
    <t>10249   Bacardi (M)</t>
  </si>
  <si>
    <t>10535   Mint To Be</t>
  </si>
  <si>
    <t>Total Bacardi Superior Light</t>
  </si>
  <si>
    <t>10515   Baileys (S)</t>
  </si>
  <si>
    <t>10512   Baileys (C)</t>
  </si>
  <si>
    <t>10514   Baileys (MT)</t>
  </si>
  <si>
    <t>10513   Baileys (M)</t>
  </si>
  <si>
    <t>Total Bailey's Irish Cream</t>
  </si>
  <si>
    <t>10213   Campari (C)</t>
  </si>
  <si>
    <t>10345   Campari (MT)</t>
  </si>
  <si>
    <t>Total Campari</t>
  </si>
  <si>
    <t>10616   Dewers (C)</t>
  </si>
  <si>
    <t>Total Dewar's White Label Scotch</t>
  </si>
  <si>
    <t>10189   Espolon (M)</t>
  </si>
  <si>
    <t>10201   Espolon (C)</t>
  </si>
  <si>
    <t>10268   Espolon (S)</t>
  </si>
  <si>
    <t>10334   Espolon (MT)</t>
  </si>
  <si>
    <t>10537   Heart Breaker</t>
  </si>
  <si>
    <t>10647   Big Richard</t>
  </si>
  <si>
    <t>10778   $5 Espolon (C)</t>
  </si>
  <si>
    <t>10790   $5 Espolon (S)</t>
  </si>
  <si>
    <t>Total Espolon</t>
  </si>
  <si>
    <t>10214   Fernet (C)</t>
  </si>
  <si>
    <t>10257   Fernet (S)</t>
  </si>
  <si>
    <t>10309   Fernet (M)</t>
  </si>
  <si>
    <t>Total Fernet Branca</t>
  </si>
  <si>
    <t>10206   Fireball (C)</t>
  </si>
  <si>
    <t>10258   Fireball (S)</t>
  </si>
  <si>
    <t>10273   Fireball (M)</t>
  </si>
  <si>
    <t>1041   $3 Fireball (S)</t>
  </si>
  <si>
    <t>Total Fireball</t>
  </si>
  <si>
    <t>10226   Goldschlager (C)</t>
  </si>
  <si>
    <t>10350   Goldschlager (MT)</t>
  </si>
  <si>
    <t>Total Goldschlager</t>
  </si>
  <si>
    <t>10215   Jager (C)</t>
  </si>
  <si>
    <t>10241   Jager (S)</t>
  </si>
  <si>
    <t>10352   Jager (MT)</t>
  </si>
  <si>
    <t>10312   Jager (M)</t>
  </si>
  <si>
    <t>Total Jagermeister</t>
  </si>
  <si>
    <t>10208   Jameson (C)</t>
  </si>
  <si>
    <t>10243   Jameson (S)</t>
  </si>
  <si>
    <t>10275   Jameson (M)</t>
  </si>
  <si>
    <t>10340   Jameson (MT)</t>
  </si>
  <si>
    <t>10456   Jameson (Bottle)</t>
  </si>
  <si>
    <t>10777   $5 Jameson (C)</t>
  </si>
  <si>
    <t>Total Jameson</t>
  </si>
  <si>
    <t>10263   Kahlua (S)</t>
  </si>
  <si>
    <t>10353   Kahlua (MT)</t>
  </si>
  <si>
    <t>10216   Kahlua (C)</t>
  </si>
  <si>
    <t>Total Kahlua</t>
  </si>
  <si>
    <t>10732   Kraken (C)</t>
  </si>
  <si>
    <t>10734   Kraken (MT)</t>
  </si>
  <si>
    <t>Total Kraken Dark Rum</t>
  </si>
  <si>
    <t>10179   Malibu (S)</t>
  </si>
  <si>
    <t>10198   Malibu (C)</t>
  </si>
  <si>
    <t>10552   Malibu (MT)</t>
  </si>
  <si>
    <t>Total Malibu Coconut Rum</t>
  </si>
  <si>
    <t>10217   Midori (C)</t>
  </si>
  <si>
    <t>10354   Midori (MT)</t>
  </si>
  <si>
    <t>10314   Midori (M)</t>
  </si>
  <si>
    <t>Total Midori</t>
  </si>
  <si>
    <t>10543   Sailor Jerry (C)</t>
  </si>
  <si>
    <t>10545   Sailor Jerry (MT)</t>
  </si>
  <si>
    <t>10546   Sailor Jerry (S)</t>
  </si>
  <si>
    <t>Total Sailor Jerrys</t>
  </si>
  <si>
    <t>10644   Menage A Trois</t>
  </si>
  <si>
    <t>Total Skyy Georgia Peach</t>
  </si>
  <si>
    <t>10643   Forbidden Fruit</t>
  </si>
  <si>
    <t>Total Skyy Honeycrisp Apple</t>
  </si>
  <si>
    <t>10195   Tanqueray (C)</t>
  </si>
  <si>
    <t>10234   Tanqueray (M)</t>
  </si>
  <si>
    <t>10326   Tanqueray (MT)</t>
  </si>
  <si>
    <t>Total Tanqueray Gin</t>
  </si>
  <si>
    <t>10528   Tito's (C)</t>
  </si>
  <si>
    <t>10529   Tito's (M)</t>
  </si>
  <si>
    <t>10530   Tito's (MT)</t>
  </si>
  <si>
    <t>10531   Tito's (S)</t>
  </si>
  <si>
    <t>10287   Dandy (Titos)</t>
  </si>
  <si>
    <t>10742   Zero Feet Away</t>
  </si>
  <si>
    <t>10779   $5 Tito's (C)</t>
  </si>
  <si>
    <t>Total Titos Handmade Vodka</t>
  </si>
  <si>
    <t>1065   Call Float</t>
  </si>
  <si>
    <t>10284   Eff Me</t>
  </si>
  <si>
    <t>10286   Beaux-Tox</t>
  </si>
  <si>
    <t>10301   Effen (C)</t>
  </si>
  <si>
    <t>10302   Effen (M)</t>
  </si>
  <si>
    <t>10303   Effen (S)</t>
  </si>
  <si>
    <t>10396   Effen (MT)</t>
  </si>
  <si>
    <t>10182   Belvedere (M)</t>
  </si>
  <si>
    <t>10190   Belvedere (C)</t>
  </si>
  <si>
    <t>10252   Belvedere (S)</t>
  </si>
  <si>
    <t>10317   Belvedere (MT)</t>
  </si>
  <si>
    <t>Total Belvedere</t>
  </si>
  <si>
    <t>10637   Chareau (C)</t>
  </si>
  <si>
    <t>Total Chareau</t>
  </si>
  <si>
    <t>10806   Ciroc Coconut (C)</t>
  </si>
  <si>
    <t>10809   Ciroc Coconut (S)</t>
  </si>
  <si>
    <t>Total Ciroc Coconut</t>
  </si>
  <si>
    <t>10654   Ciroc Peach (C)</t>
  </si>
  <si>
    <t>10657   Ciroc Peach (S)</t>
  </si>
  <si>
    <t>10645   Hardy Boy</t>
  </si>
  <si>
    <t>10656   Ciroc Peach (MT)</t>
  </si>
  <si>
    <t>Total Ciroc Peach</t>
  </si>
  <si>
    <t>10219   Cointreau (C)</t>
  </si>
  <si>
    <t>Total Cointreau</t>
  </si>
  <si>
    <t>10629   Domaine De Canton (C)</t>
  </si>
  <si>
    <t>Total Domaine de Canton</t>
  </si>
  <si>
    <t>10203   Don Julio (C)</t>
  </si>
  <si>
    <t>10269   Don Julio (S)</t>
  </si>
  <si>
    <t>10332   Don Julio (MT)</t>
  </si>
  <si>
    <t>10227   Don Julio (M)</t>
  </si>
  <si>
    <t>Total Don Julio Blanco</t>
  </si>
  <si>
    <t>10620   Don Julio Repo (C)</t>
  </si>
  <si>
    <t>10623   Don Julio Repo (S)</t>
  </si>
  <si>
    <t>10622   Don Julio Repo (MT)</t>
  </si>
  <si>
    <t>Total Don Julio Reposado</t>
  </si>
  <si>
    <t>10495   Frangelico (MT)</t>
  </si>
  <si>
    <t>Total Frangelico</t>
  </si>
  <si>
    <t>10220   Grand Marnier (C)</t>
  </si>
  <si>
    <t>Total Grand Marnier</t>
  </si>
  <si>
    <t>10183   Grey Goose (M)</t>
  </si>
  <si>
    <t>10191   Grey Goose (C)</t>
  </si>
  <si>
    <t>10253   Grey Goose (S)</t>
  </si>
  <si>
    <t>10318   Grey Goose (MT)</t>
  </si>
  <si>
    <t>10465   Grey Goose (Bottle)</t>
  </si>
  <si>
    <t>Total Grey Goose</t>
  </si>
  <si>
    <t>10193   Hendricks (C)</t>
  </si>
  <si>
    <t>10246   Hendrick's (M)</t>
  </si>
  <si>
    <t>10325   Hendrick's (MT)</t>
  </si>
  <si>
    <t>Total Hendricks Gin</t>
  </si>
  <si>
    <t>10402   Hennessy (C)</t>
  </si>
  <si>
    <t>10405   Hennessy (S)</t>
  </si>
  <si>
    <t>10404   Hennessy (MT)</t>
  </si>
  <si>
    <t>Total Hennessy VS Cognac</t>
  </si>
  <si>
    <t>10210   Johnnie Black (C)</t>
  </si>
  <si>
    <t>Total Johnnie Walker Black</t>
  </si>
  <si>
    <t>10291   James Dean</t>
  </si>
  <si>
    <t>10490   Knob Creek (C)</t>
  </si>
  <si>
    <t>10491   Knob Creek (M)</t>
  </si>
  <si>
    <t>10494   Knob Creek (MT)</t>
  </si>
  <si>
    <t>Total Knob Creek</t>
  </si>
  <si>
    <t>10200   Patron Silver (C)</t>
  </si>
  <si>
    <t>10230   Patron Silver (M)</t>
  </si>
  <si>
    <t>10244   Patron Silver (S)</t>
  </si>
  <si>
    <t>10335   Patron Silver (MT)</t>
  </si>
  <si>
    <t>10648   From Mexico With Love</t>
  </si>
  <si>
    <t>Total Patron Silver</t>
  </si>
  <si>
    <t>10756   Bloody Mary Bar</t>
  </si>
  <si>
    <t>Total Rogue Voodoo Maple Bacon</t>
  </si>
  <si>
    <t>10414   St Germain (C)</t>
  </si>
  <si>
    <t>Total St Germain Liqueur</t>
  </si>
  <si>
    <t>10432   Templeton (C)</t>
  </si>
  <si>
    <t>10433   Templeton (M)</t>
  </si>
  <si>
    <t>Total Templeton Rye</t>
  </si>
  <si>
    <t>1021   Premium Float</t>
  </si>
  <si>
    <t>10178   Bacardi 151 (S)</t>
  </si>
  <si>
    <t>10197   Bacardi 151 (C)</t>
  </si>
  <si>
    <t>10328   Bacardi 151 (MT)</t>
  </si>
  <si>
    <t>Total Bacardi 151</t>
  </si>
  <si>
    <t>10194   Bombay Sapphire (C)</t>
  </si>
  <si>
    <t>10232   Bombay Sapphire (M)</t>
  </si>
  <si>
    <t>10652   Dandy (Sapphire)</t>
  </si>
  <si>
    <t>Total Bombay Sapphire</t>
  </si>
  <si>
    <t>10204   Bulleit (C)</t>
  </si>
  <si>
    <t>10238   Bulleit (S)</t>
  </si>
  <si>
    <t>10282   Bulleit (M)</t>
  </si>
  <si>
    <t>10336   Bulleit (MT)</t>
  </si>
  <si>
    <t>10743   Manimal</t>
  </si>
  <si>
    <t>Total Bulleit Bourbon</t>
  </si>
  <si>
    <t>10205   Bulleit Rye (C)</t>
  </si>
  <si>
    <t>10283   Bulleit Rye (M)</t>
  </si>
  <si>
    <t>10337   Bulleit Rye (MT)</t>
  </si>
  <si>
    <t>10649   Gun Slinger</t>
  </si>
  <si>
    <t>Total Bulleit Rye</t>
  </si>
  <si>
    <t>10202   Cazadores (C)</t>
  </si>
  <si>
    <t>10239   Cazadores (S)</t>
  </si>
  <si>
    <t>10331   Cazadores (MT)</t>
  </si>
  <si>
    <t>10228   Cazadores (M)</t>
  </si>
  <si>
    <t>Total Cazadores Reposado</t>
  </si>
  <si>
    <t>10225   Crown Royal (C)</t>
  </si>
  <si>
    <t>10256   Crown Royal (S)</t>
  </si>
  <si>
    <t>10348   Crown Royal (MT)</t>
  </si>
  <si>
    <t>Total Crown Royal</t>
  </si>
  <si>
    <t>10738   El Silencio (C)</t>
  </si>
  <si>
    <t>10740   El Silencio (MT)</t>
  </si>
  <si>
    <t>10739   El Silencio (M)</t>
  </si>
  <si>
    <t>10741   El Silencio (S)</t>
  </si>
  <si>
    <t>Total El Silencio</t>
  </si>
  <si>
    <t>10199   Herradura (C)</t>
  </si>
  <si>
    <t>10229   Herradura (M)</t>
  </si>
  <si>
    <t>10240   Herradura (S)</t>
  </si>
  <si>
    <t>10333   Herradura (MT)</t>
  </si>
  <si>
    <t>1055   $9 Beaux-Rita</t>
  </si>
  <si>
    <t>10289   Beaux-Rita</t>
  </si>
  <si>
    <t>1060   $6 Papi Shot (Herradura)</t>
  </si>
  <si>
    <t>Total Herradura Blanco</t>
  </si>
  <si>
    <t>10207   Jack Daniels (C)</t>
  </si>
  <si>
    <t>10242   Jack Daniels (S)</t>
  </si>
  <si>
    <t>10339   Jack Daniels (MT)</t>
  </si>
  <si>
    <t>1061   $4 Jack (C)</t>
  </si>
  <si>
    <t>1063   $4 Jack (S)</t>
  </si>
  <si>
    <t>Total Jack Daniels</t>
  </si>
  <si>
    <t>1062   $3 Jack Fire (C)</t>
  </si>
  <si>
    <t>1064   $3 Jack Fire (S)</t>
  </si>
  <si>
    <t>Total Jack Daniels Fire</t>
  </si>
  <si>
    <t>10185   Ketel One (C)</t>
  </si>
  <si>
    <t>10188   Ketel One (M)</t>
  </si>
  <si>
    <t>10248   Ketel One (S)</t>
  </si>
  <si>
    <t>10320   Ketel One (MT)</t>
  </si>
  <si>
    <t>1066   $7 Papi Punch (Ketel)</t>
  </si>
  <si>
    <t>Total Ketel One</t>
  </si>
  <si>
    <t>10211   Maker's Mark (C)</t>
  </si>
  <si>
    <t>10264   Maker's Mark (S)</t>
  </si>
  <si>
    <t>10278   Maker's Mark (M)</t>
  </si>
  <si>
    <t>10343   Maker's Mark (MT)</t>
  </si>
  <si>
    <t>Total Maker's Mark Whiskey</t>
  </si>
  <si>
    <t>10577   Clase Azul Plata (C)</t>
  </si>
  <si>
    <t>10580   Clase Azul Plata (S)</t>
  </si>
  <si>
    <t>Total Clase Azul Plata</t>
  </si>
  <si>
    <t>10583   Clase Azul Repo (C)</t>
  </si>
  <si>
    <t>10586   Clase Azul Repo (S)</t>
  </si>
  <si>
    <t>Total Clase Azul Repo</t>
  </si>
  <si>
    <t>10184   Skyy (M)</t>
  </si>
  <si>
    <t>10186   Skyy (C)</t>
  </si>
  <si>
    <t>10247   Skyy (S)</t>
  </si>
  <si>
    <t>10321   Skyy (MT)</t>
  </si>
  <si>
    <t>Total Skyy Vodka</t>
  </si>
  <si>
    <t>1067   $3 Test Tube Shot</t>
  </si>
  <si>
    <t>1072   $100 Smirnoff (BOTTLE)</t>
  </si>
  <si>
    <t>Total Smirnoff Vodka</t>
  </si>
  <si>
    <t>1015   Well Cocktail</t>
  </si>
  <si>
    <t>1018   Well Shot</t>
  </si>
  <si>
    <t>1019   Well Martini</t>
  </si>
  <si>
    <t>1020   Well Multi</t>
  </si>
  <si>
    <t>1028   Well Tea</t>
  </si>
  <si>
    <t>10498   LI/AMF Special</t>
  </si>
  <si>
    <t>1032   2x1 Well</t>
  </si>
  <si>
    <t>1038   $2 Well</t>
  </si>
  <si>
    <t>1017   Well Float</t>
  </si>
  <si>
    <t>10762   Fish Bowl Adios</t>
  </si>
  <si>
    <t>1025   Red Bull</t>
  </si>
  <si>
    <t>1027   Red Bull Mixer</t>
  </si>
  <si>
    <t>1047   2X1 Red Bull (Mixer)</t>
  </si>
  <si>
    <t>1049   Red Bull (BOMB)</t>
  </si>
  <si>
    <t>10357   Mumm Rose (Glass)</t>
  </si>
  <si>
    <t>10365   Mumm Rose (Bottle)</t>
  </si>
  <si>
    <t>Total Mumm Napa Brut Rose</t>
  </si>
  <si>
    <t>10367   Veuve Clicq (Bottle)</t>
  </si>
  <si>
    <t>Total Veuve Clicquot Yellow Label</t>
  </si>
  <si>
    <t>10356   Wolf Blass (Glass)</t>
  </si>
  <si>
    <t>10364   Wolf Blass (Bottle)</t>
  </si>
  <si>
    <t>10426   Mimosa (Glass)</t>
  </si>
  <si>
    <t>10468   $15 Wolf Blass (Bottle)</t>
  </si>
  <si>
    <t>10757   Bottomless Mimosa</t>
  </si>
  <si>
    <t>10759   $0 Event  Bottomless Mimosa</t>
  </si>
  <si>
    <t>Total Wolf Blass Sparkling Brut</t>
  </si>
  <si>
    <t>10802   $15 Yalupa Brut (Bottle)</t>
  </si>
  <si>
    <t>10803   Yalupa Brut (Bottle)</t>
  </si>
  <si>
    <t>10804   Yalupa Brut (Glass)</t>
  </si>
  <si>
    <t>Total YULUPA - BRUT</t>
  </si>
  <si>
    <t>10726   Diseno (Glass)</t>
  </si>
  <si>
    <t>Total Diseno Malbec</t>
  </si>
  <si>
    <t>10724   Hidden Crush (Glass)</t>
  </si>
  <si>
    <t>Total Hidden Crush Cabernet</t>
  </si>
  <si>
    <t>10730   St. Jean (Glass)</t>
  </si>
  <si>
    <t>Total St Jean Pino Noir</t>
  </si>
  <si>
    <t>10360   Kim Crawford (Glass)</t>
  </si>
  <si>
    <t>10370   Kim Crawford (Bottle)</t>
  </si>
  <si>
    <t>Total Kim Crawford Sauv Blanc</t>
  </si>
  <si>
    <t>10728   Meiomi (Glass)</t>
  </si>
  <si>
    <t>Total Meiomi Pinot Noir</t>
  </si>
  <si>
    <t>10358   Monterey (Glass)</t>
  </si>
  <si>
    <t>Total Monterey Chardonnay By Chalone</t>
  </si>
  <si>
    <t>10800   Yalupa Chardoney (Glass)</t>
  </si>
  <si>
    <t>10801   Yalupa Chardoney (Bottle)</t>
  </si>
  <si>
    <t>Total Yulupa Chardonnay</t>
  </si>
  <si>
    <t>Total None</t>
  </si>
  <si>
    <t>Price</t>
  </si>
  <si>
    <t>Size</t>
  </si>
  <si>
    <t>Start</t>
  </si>
  <si>
    <t>Start Price</t>
  </si>
  <si>
    <t>Start Value</t>
  </si>
  <si>
    <t>Received</t>
  </si>
  <si>
    <t>Received Price</t>
  </si>
  <si>
    <t>Received Cost</t>
  </si>
  <si>
    <t>Banquets</t>
  </si>
  <si>
    <t>Waste</t>
  </si>
  <si>
    <t>Empties</t>
  </si>
  <si>
    <t>End</t>
  </si>
  <si>
    <t>End Price</t>
  </si>
  <si>
    <t>End Value</t>
  </si>
  <si>
    <t>Oz</t>
  </si>
  <si>
    <t>Liters</t>
  </si>
  <si>
    <t>Servings</t>
  </si>
  <si>
    <t>Retail Value</t>
  </si>
  <si>
    <t>Used Price</t>
  </si>
  <si>
    <t>Bud Light 12oz</t>
  </si>
  <si>
    <t>Miller Lite 12oz</t>
  </si>
  <si>
    <t>Pabst 16oz 16oz</t>
  </si>
  <si>
    <t>Bud Lite Keg 15.5gal</t>
  </si>
  <si>
    <t>Amstel Light 12oz</t>
  </si>
  <si>
    <t>Anchor Steam 12oz</t>
  </si>
  <si>
    <t>Clausthaler 12oz</t>
  </si>
  <si>
    <t>Corona Extra 12oz</t>
  </si>
  <si>
    <t>Delirium Tremens 330ml</t>
  </si>
  <si>
    <t>Guinness  12oz</t>
  </si>
  <si>
    <t>Heineken 12oz</t>
  </si>
  <si>
    <t>Negra Modelo 12oz</t>
  </si>
  <si>
    <t>Sierra Nevada (12oz) 12oz</t>
  </si>
  <si>
    <t>Tecate  12oz</t>
  </si>
  <si>
    <t>Ace Pear Cider - Draft 1690oz</t>
  </si>
  <si>
    <t>Blue Moon 15.5gal</t>
  </si>
  <si>
    <t>Golden Road Mango 15.5gal</t>
  </si>
  <si>
    <t>Lagunitas IPA 15.5gal</t>
  </si>
  <si>
    <t>Stella Keg 13.2gal</t>
  </si>
  <si>
    <t>Absolut 1l</t>
  </si>
  <si>
    <t>Absolut 750 750ml</t>
  </si>
  <si>
    <t>Absolut Acai Berry 1l</t>
  </si>
  <si>
    <t>Absolut Citron 1l</t>
  </si>
  <si>
    <t>Absolut Lime 1l</t>
  </si>
  <si>
    <t>Absolut Mandarin 1l</t>
  </si>
  <si>
    <t>Absolut OAK 1l</t>
  </si>
  <si>
    <t>Absolut Pear 1l</t>
  </si>
  <si>
    <t>Absolut Ruby Red 1l</t>
  </si>
  <si>
    <t>Stoli Blueberi 1l</t>
  </si>
  <si>
    <t>Stoli Razberi 1l</t>
  </si>
  <si>
    <t>Stoli Vanil 1l</t>
  </si>
  <si>
    <t>Amaretto di Saronno 1l</t>
  </si>
  <si>
    <t>Bacardi Superior Light 1l</t>
  </si>
  <si>
    <t>Bailey's Irish Cream 1l</t>
  </si>
  <si>
    <t>Campari 1l</t>
  </si>
  <si>
    <t>Dewar's White Label Scotch 1l</t>
  </si>
  <si>
    <t>Espolon 1l</t>
  </si>
  <si>
    <t>Fernet Branca 750ml</t>
  </si>
  <si>
    <t>Fireball 1l</t>
  </si>
  <si>
    <t>Goldschlager 1l</t>
  </si>
  <si>
    <t>Jagermeister 1l</t>
  </si>
  <si>
    <t>Jameson 1l</t>
  </si>
  <si>
    <t>Kahlua 1l</t>
  </si>
  <si>
    <t>Kraken Dark Rum 1l</t>
  </si>
  <si>
    <t>Lillet Apertif 750ml</t>
  </si>
  <si>
    <t>Malibu Coconut Rum 1l</t>
  </si>
  <si>
    <t>Midori 1l</t>
  </si>
  <si>
    <t>Midori 750ml 750ml</t>
  </si>
  <si>
    <t>Sailor Jerrys 1l</t>
  </si>
  <si>
    <t>Skyy Cherry 1l</t>
  </si>
  <si>
    <t>Skyy Georgia Peach 1l</t>
  </si>
  <si>
    <t>Skyy Honeycrisp Apple 1l</t>
  </si>
  <si>
    <t>Skyy Pineapple 1l</t>
  </si>
  <si>
    <t>Tanqueray Gin 1l</t>
  </si>
  <si>
    <t>Tempelton Rye 1lt 1l</t>
  </si>
  <si>
    <t>Titos Handmade Vodka 1l</t>
  </si>
  <si>
    <t>Effen Black Cherry 750ml</t>
  </si>
  <si>
    <t>Effen Cucumber 750ml</t>
  </si>
  <si>
    <t>Belvedere 1l</t>
  </si>
  <si>
    <t>Chambord 750ml</t>
  </si>
  <si>
    <t>Chareau 750ml</t>
  </si>
  <si>
    <t>Ciroc Coconut 1l</t>
  </si>
  <si>
    <t>Ciroc Peach 1l</t>
  </si>
  <si>
    <t>Cointreau 1l</t>
  </si>
  <si>
    <t>Domaine de Canton 1l</t>
  </si>
  <si>
    <t>Don Julio Blanco 750ml</t>
  </si>
  <si>
    <t>Don Julio Reposado 750ml</t>
  </si>
  <si>
    <t>Frangelico 1l</t>
  </si>
  <si>
    <t>Godiva Chocolate Liquor 750ml</t>
  </si>
  <si>
    <t>Grand Marnier 1l</t>
  </si>
  <si>
    <t>Grey Goose 1l</t>
  </si>
  <si>
    <t>Hendricks 750 750ml</t>
  </si>
  <si>
    <t>Hendricks Gin 1l</t>
  </si>
  <si>
    <t>Hennessy 750ml 750ml</t>
  </si>
  <si>
    <t>Hennessy VS Cognac 1l</t>
  </si>
  <si>
    <t>Johnnie Walker Black 1l</t>
  </si>
  <si>
    <t>Knob Creek 1l</t>
  </si>
  <si>
    <t>Patron Silver 750ml</t>
  </si>
  <si>
    <t>Rogue Voodoo Maple Bacon 750ml</t>
  </si>
  <si>
    <t>St Germain Liqueur 750ml</t>
  </si>
  <si>
    <t>Templeton Rye 750ml</t>
  </si>
  <si>
    <t>Bacardi 151 1l</t>
  </si>
  <si>
    <t>Bombay Sapphire 1l</t>
  </si>
  <si>
    <t>Bulleit Bourbon 1l</t>
  </si>
  <si>
    <t>Bulleit Rye 1l</t>
  </si>
  <si>
    <t>Cazadores Reposado 1l</t>
  </si>
  <si>
    <t>Crown Royal 1l</t>
  </si>
  <si>
    <t>El Silencio 750ml</t>
  </si>
  <si>
    <t>Herradura Blanco 1l</t>
  </si>
  <si>
    <t>Jack Daniels 1l</t>
  </si>
  <si>
    <t>Jack Daniels Fire 1l</t>
  </si>
  <si>
    <t>Ketel One 1l</t>
  </si>
  <si>
    <t>Ketel One Oranje 1l</t>
  </si>
  <si>
    <t>Maker's Mark Whiskey 1l</t>
  </si>
  <si>
    <t>Clase Azul Plata 750ml</t>
  </si>
  <si>
    <t>Clase Azul Repo 750ml</t>
  </si>
  <si>
    <t>Barton Gin 1l</t>
  </si>
  <si>
    <t>Barton Light Rum 1l</t>
  </si>
  <si>
    <t>Barton Reserve Whiskey 1l</t>
  </si>
  <si>
    <t>Cinzano Dry Vermouth 1l</t>
  </si>
  <si>
    <t>DeKuyper Blue Curacao 1l</t>
  </si>
  <si>
    <t>DeKuyper Butter Shots 1l</t>
  </si>
  <si>
    <t>DeKuyper Creme de Cocoa 1l</t>
  </si>
  <si>
    <t>DeKuyper Peachtree Schnapps 1l</t>
  </si>
  <si>
    <t>Dekuyper Peppermint Schnapps 1l</t>
  </si>
  <si>
    <t>DeKuyper Sloe Gin 1l</t>
  </si>
  <si>
    <t>DeKuyper Sour Apple Pucker 1l</t>
  </si>
  <si>
    <t>Desert Island LIT 1l</t>
  </si>
  <si>
    <t>Lejon Extra Dry Vermouth 750ml</t>
  </si>
  <si>
    <t>Lejon Sweet Vermouth 750ml</t>
  </si>
  <si>
    <t>Montezuma Tequila 1l</t>
  </si>
  <si>
    <t>Relska Vodka 1l</t>
  </si>
  <si>
    <t>Smirnoff Vodka 1l</t>
  </si>
  <si>
    <t>Red Bull 250ml</t>
  </si>
  <si>
    <t>Red Bull Sugar Free 250ml</t>
  </si>
  <si>
    <t>Dom Perignon 2004 750ml</t>
  </si>
  <si>
    <t>Mumm Napa Brut Rose 750ml</t>
  </si>
  <si>
    <t>Veuve Clicquot Yellow Label 750ml</t>
  </si>
  <si>
    <t>Wolf Blass Sparkling Brut 750ml</t>
  </si>
  <si>
    <t>YULUPA - BRUT 750ml</t>
  </si>
  <si>
    <t>Diseno Malbec 750ml</t>
  </si>
  <si>
    <t>Hidden Crush Cabernet 750ml</t>
  </si>
  <si>
    <t>St Jean Pino Noir 750ml</t>
  </si>
  <si>
    <t>Kim Crawford Sauv Blanc 750ml</t>
  </si>
  <si>
    <t>Meiomi Pinot Noir 750ml</t>
  </si>
  <si>
    <t>Monterey Chardonnay By Chalone 750ml</t>
  </si>
  <si>
    <t>Ruffino Pinot Grigio 750ml</t>
  </si>
  <si>
    <t>Yulupa Chardonnay 750ml</t>
  </si>
  <si>
    <t>Quantity Sold</t>
  </si>
  <si>
    <t>Units</t>
  </si>
  <si>
    <t>Bottles</t>
  </si>
  <si>
    <t>Cans</t>
  </si>
  <si>
    <t>Kegs</t>
  </si>
  <si>
    <t>Total Effen Black Cherry</t>
  </si>
  <si>
    <t>Total DeKuyper Blue Curacao</t>
  </si>
  <si>
    <t>Total Desert Island LIT</t>
  </si>
  <si>
    <t>Bottle</t>
  </si>
  <si>
    <t>Size (Oz)</t>
  </si>
  <si>
    <t>Item Price</t>
  </si>
  <si>
    <t>A by Acacia Pinot Noir 750ml</t>
  </si>
  <si>
    <t>Bacardi Superior 750ml 750ml</t>
  </si>
  <si>
    <t>Dolores Saison 13.2gal</t>
  </si>
  <si>
    <t>Espolon 750 Ml 750ml</t>
  </si>
  <si>
    <t>Modern Times Saison 15.5gal</t>
  </si>
  <si>
    <t>Patron Silver- 1 Ltr 1l</t>
  </si>
  <si>
    <t>Skyy Pineapple 750 750ml</t>
  </si>
  <si>
    <t>My Bar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</si>
</sst>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%"/>
    <numFmt numFmtId="166" formatCode="#,##0.##"/>
    <numFmt numFmtId="167" formatCode="#####0"/>
    <numFmt numFmtId="168" formatCode="#,###.00%"/>
  </numFmts>
  <fonts count="41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3"/>
      <name val="Calibri"/>
      <family val="0"/>
    </font>
    <font>
      <b/>
      <sz val="10"/>
      <color indexed="13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left" indent="1"/>
      <protection/>
    </xf>
    <xf numFmtId="0" fontId="1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 indent="1"/>
      <protection/>
    </xf>
    <xf numFmtId="164" fontId="1" fillId="34" borderId="10" xfId="0" applyNumberFormat="1" applyFont="1" applyFill="1" applyBorder="1" applyAlignment="1" applyProtection="1">
      <alignment horizontal="left" indent="1"/>
      <protection/>
    </xf>
    <xf numFmtId="165" fontId="1" fillId="34" borderId="10" xfId="0" applyNumberFormat="1" applyFont="1" applyFill="1" applyBorder="1" applyAlignment="1" applyProtection="1">
      <alignment horizontal="left" indent="1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right" textRotation="90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inden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indent="2"/>
      <protection/>
    </xf>
    <xf numFmtId="164" fontId="1" fillId="0" borderId="0" xfId="0" applyNumberFormat="1" applyFon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indent="1"/>
      <protection/>
    </xf>
    <xf numFmtId="164" fontId="4" fillId="36" borderId="0" xfId="0" applyNumberFormat="1" applyFont="1" applyFill="1" applyAlignment="1" applyProtection="1">
      <alignment/>
      <protection/>
    </xf>
    <xf numFmtId="166" fontId="4" fillId="36" borderId="0" xfId="0" applyNumberFormat="1" applyFont="1" applyFill="1" applyAlignment="1" applyProtection="1">
      <alignment/>
      <protection/>
    </xf>
    <xf numFmtId="167" fontId="4" fillId="36" borderId="0" xfId="0" applyNumberFormat="1" applyFont="1" applyFill="1" applyAlignment="1" applyProtection="1">
      <alignment/>
      <protection/>
    </xf>
    <xf numFmtId="0" fontId="4" fillId="37" borderId="0" xfId="0" applyFont="1" applyFill="1" applyAlignment="1" applyProtection="1">
      <alignment indent="1"/>
      <protection/>
    </xf>
    <xf numFmtId="164" fontId="4" fillId="37" borderId="0" xfId="0" applyNumberFormat="1" applyFont="1" applyFill="1" applyAlignment="1" applyProtection="1">
      <alignment/>
      <protection/>
    </xf>
    <xf numFmtId="166" fontId="4" fillId="37" borderId="0" xfId="0" applyNumberFormat="1" applyFont="1" applyFill="1" applyAlignment="1" applyProtection="1">
      <alignment/>
      <protection/>
    </xf>
    <xf numFmtId="167" fontId="4" fillId="37" borderId="0" xfId="0" applyNumberFormat="1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64" fontId="4" fillId="35" borderId="0" xfId="0" applyNumberFormat="1" applyFont="1" applyFill="1" applyAlignment="1" applyProtection="1">
      <alignment/>
      <protection/>
    </xf>
    <xf numFmtId="166" fontId="4" fillId="35" borderId="0" xfId="0" applyNumberFormat="1" applyFont="1" applyFill="1" applyAlignment="1" applyProtection="1">
      <alignment/>
      <protection/>
    </xf>
    <xf numFmtId="167" fontId="4" fillId="35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indent="2"/>
      <protection/>
    </xf>
    <xf numFmtId="0" fontId="1" fillId="0" borderId="0" xfId="0" applyFont="1" applyFill="1" applyAlignment="1" applyProtection="1">
      <alignment indent="3"/>
      <protection/>
    </xf>
    <xf numFmtId="3" fontId="5" fillId="0" borderId="0" xfId="0" applyNumberFormat="1" applyFont="1" applyFill="1" applyAlignment="1" applyProtection="1">
      <alignment/>
      <protection/>
    </xf>
    <xf numFmtId="0" fontId="4" fillId="36" borderId="0" xfId="0" applyFont="1" applyFill="1" applyAlignment="1" applyProtection="1">
      <alignment indent="2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indent="1"/>
      <protection/>
    </xf>
    <xf numFmtId="0" fontId="4" fillId="38" borderId="0" xfId="0" applyFont="1" applyFill="1" applyAlignment="1" applyProtection="1">
      <alignment/>
      <protection/>
    </xf>
    <xf numFmtId="164" fontId="4" fillId="38" borderId="0" xfId="0" applyNumberFormat="1" applyFont="1" applyFill="1" applyAlignment="1" applyProtection="1">
      <alignment/>
      <protection/>
    </xf>
    <xf numFmtId="166" fontId="4" fillId="38" borderId="0" xfId="0" applyNumberFormat="1" applyFont="1" applyFill="1" applyAlignment="1" applyProtection="1">
      <alignment/>
      <protection/>
    </xf>
    <xf numFmtId="167" fontId="4" fillId="38" borderId="0" xfId="0" applyNumberFormat="1" applyFont="1" applyFill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indent="3"/>
      <protection/>
    </xf>
    <xf numFmtId="0" fontId="4" fillId="37" borderId="0" xfId="0" applyFont="1" applyFill="1" applyAlignment="1" applyProtection="1">
      <alignment indent="2"/>
      <protection/>
    </xf>
    <xf numFmtId="0" fontId="4" fillId="39" borderId="0" xfId="0" applyFont="1" applyFill="1" applyAlignment="1" applyProtection="1">
      <alignment/>
      <protection/>
    </xf>
    <xf numFmtId="164" fontId="4" fillId="39" borderId="0" xfId="0" applyNumberFormat="1" applyFont="1" applyFill="1" applyAlignment="1" applyProtection="1">
      <alignment/>
      <protection/>
    </xf>
    <xf numFmtId="3" fontId="4" fillId="36" borderId="0" xfId="0" applyNumberFormat="1" applyFont="1" applyFill="1" applyAlignment="1" applyProtection="1">
      <alignment/>
      <protection/>
    </xf>
    <xf numFmtId="0" fontId="4" fillId="35" borderId="0" xfId="0" applyFont="1" applyFill="1" applyAlignment="1" applyProtection="1">
      <alignment indent="1"/>
      <protection/>
    </xf>
    <xf numFmtId="3" fontId="4" fillId="35" borderId="0" xfId="0" applyNumberFormat="1" applyFont="1" applyFill="1" applyAlignment="1" applyProtection="1">
      <alignment/>
      <protection/>
    </xf>
    <xf numFmtId="166" fontId="4" fillId="40" borderId="0" xfId="0" applyNumberFormat="1" applyFont="1" applyFill="1" applyAlignment="1" applyProtection="1">
      <alignment/>
      <protection/>
    </xf>
    <xf numFmtId="167" fontId="4" fillId="41" borderId="0" xfId="0" applyNumberFormat="1" applyFont="1" applyFill="1" applyAlignment="1" applyProtection="1">
      <alignment/>
      <protection/>
    </xf>
    <xf numFmtId="164" fontId="4" fillId="40" borderId="0" xfId="0" applyNumberFormat="1" applyFont="1" applyFill="1" applyAlignment="1" applyProtection="1">
      <alignment/>
      <protection/>
    </xf>
    <xf numFmtId="165" fontId="4" fillId="40" borderId="0" xfId="0" applyNumberFormat="1" applyFont="1" applyFill="1" applyAlignment="1" applyProtection="1">
      <alignment/>
      <protection/>
    </xf>
    <xf numFmtId="165" fontId="6" fillId="40" borderId="0" xfId="0" applyNumberFormat="1" applyFont="1" applyFill="1" applyAlignment="1" applyProtection="1">
      <alignment/>
      <protection/>
    </xf>
    <xf numFmtId="3" fontId="4" fillId="37" borderId="0" xfId="0" applyNumberFormat="1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8" fontId="6" fillId="0" borderId="0" xfId="0" applyNumberFormat="1" applyFont="1" applyFill="1" applyAlignment="1" applyProtection="1">
      <alignment/>
      <protection/>
    </xf>
    <xf numFmtId="166" fontId="4" fillId="39" borderId="0" xfId="0" applyNumberFormat="1" applyFont="1" applyFill="1" applyAlignment="1" applyProtection="1">
      <alignment/>
      <protection/>
    </xf>
    <xf numFmtId="3" fontId="4" fillId="39" borderId="0" xfId="0" applyNumberFormat="1" applyFont="1" applyFill="1" applyAlignment="1" applyProtection="1">
      <alignment/>
      <protection/>
    </xf>
    <xf numFmtId="168" fontId="4" fillId="35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1" borderId="0" xfId="0" applyNumberFormat="1" applyFont="1" applyFill="1" applyAlignment="1" applyProtection="1">
      <alignment/>
      <protection/>
    </xf>
    <xf numFmtId="168" fontId="4" fillId="37" borderId="0" xfId="0" applyNumberFormat="1" applyFont="1" applyFill="1" applyAlignment="1" applyProtection="1">
      <alignment/>
      <protection/>
    </xf>
    <xf numFmtId="168" fontId="6" fillId="37" borderId="0" xfId="0" applyNumberFormat="1" applyFont="1" applyFill="1" applyAlignment="1" applyProtection="1">
      <alignment/>
      <protection/>
    </xf>
    <xf numFmtId="168" fontId="6" fillId="36" borderId="0" xfId="0" applyNumberFormat="1" applyFont="1" applyFill="1" applyAlignment="1" applyProtection="1">
      <alignment/>
      <protection/>
    </xf>
    <xf numFmtId="168" fontId="4" fillId="36" borderId="0" xfId="0" applyNumberFormat="1" applyFont="1" applyFill="1" applyAlignment="1" applyProtection="1">
      <alignment/>
      <protection/>
    </xf>
    <xf numFmtId="168" fontId="6" fillId="35" borderId="0" xfId="0" applyNumberFormat="1" applyFont="1" applyFill="1" applyAlignment="1" applyProtection="1">
      <alignment/>
      <protection/>
    </xf>
    <xf numFmtId="168" fontId="4" fillId="39" borderId="0" xfId="0" applyNumberFormat="1" applyFont="1" applyFill="1" applyAlignment="1" applyProtection="1">
      <alignment/>
      <protection/>
    </xf>
    <xf numFmtId="168" fontId="4" fillId="40" borderId="0" xfId="0" applyNumberFormat="1" applyFont="1" applyFill="1" applyAlignment="1" applyProtection="1">
      <alignment/>
      <protection/>
    </xf>
    <xf numFmtId="168" fontId="6" fillId="4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indent="3"/>
      <protection/>
    </xf>
    <xf numFmtId="3" fontId="4" fillId="38" borderId="0" xfId="0" applyNumberFormat="1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BE47E"/>
      <rgbColor rgb="00CEE8E8"/>
      <rgbColor rgb="0090CCDE"/>
      <rgbColor rgb="00FF0000"/>
      <rgbColor rgb="00DAEEF4"/>
      <rgbColor rgb="00B5DDE9"/>
      <rgbColor rgb="006BBBD3"/>
      <rgbColor rgb="0060A8BE"/>
      <rgbColor rgb="00D9D9D9"/>
      <rgbColor rgb="00D9D9D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23" sqref="A23"/>
    </sheetView>
  </sheetViews>
  <sheetFormatPr defaultColWidth="8.8515625" defaultRowHeight="15"/>
  <cols>
    <col min="1" max="1" width="24.00390625" style="0" customWidth="1"/>
    <col min="2" max="7" width="12.00390625" style="0" customWidth="1"/>
    <col min="8" max="9" width="15.00390625" style="0" customWidth="1"/>
    <col min="10" max="10" width="12.00390625" style="0" customWidth="1"/>
    <col min="11" max="11" width="15.00390625" style="0" customWidth="1"/>
    <col min="12" max="12" width="9.140625" style="0" customWidth="1"/>
  </cols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2" t="s">
        <v>716</v>
      </c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</v>
      </c>
    </row>
    <row r="4" spans="1:12" ht="15.75" customHeight="1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3.5">
      <c r="A6" s="5" t="s">
        <v>3</v>
      </c>
      <c r="B6" s="6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6" customHeight="1">
      <c r="A7" s="5"/>
      <c r="B7" s="6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>
      <c r="A8" s="5" t="s">
        <v>5</v>
      </c>
      <c r="B8" s="6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8" customHeight="1">
      <c r="A11" s="8" t="s">
        <v>7</v>
      </c>
      <c r="B11" s="9">
        <v>184099.12</v>
      </c>
      <c r="C11" s="7"/>
      <c r="D11" s="8" t="s">
        <v>8</v>
      </c>
      <c r="E11" s="9">
        <v>30628.75</v>
      </c>
      <c r="F11" s="7"/>
      <c r="G11" s="8" t="s">
        <v>9</v>
      </c>
      <c r="H11" s="10">
        <v>0.1664</v>
      </c>
      <c r="I11" s="7"/>
      <c r="J11" s="7"/>
      <c r="K11" s="7"/>
      <c r="L11" s="7"/>
    </row>
    <row r="12" spans="1:12" ht="18" customHeight="1">
      <c r="A12" s="8" t="s">
        <v>10</v>
      </c>
      <c r="B12" s="9">
        <v>30628.75</v>
      </c>
      <c r="C12" s="7"/>
      <c r="D12" s="8" t="s">
        <v>11</v>
      </c>
      <c r="E12" s="9">
        <v>30361.36</v>
      </c>
      <c r="F12" s="7"/>
      <c r="G12" s="8" t="s">
        <v>12</v>
      </c>
      <c r="H12" s="10">
        <v>0.1649</v>
      </c>
      <c r="I12" s="7"/>
      <c r="J12" s="7"/>
      <c r="K12" s="7"/>
      <c r="L12" s="7"/>
    </row>
    <row r="13" spans="1:12" ht="18" customHeight="1">
      <c r="A13" s="8" t="s">
        <v>13</v>
      </c>
      <c r="B13" s="10">
        <v>0.1664</v>
      </c>
      <c r="C13" s="7"/>
      <c r="D13" s="8" t="s">
        <v>14</v>
      </c>
      <c r="E13" s="9">
        <v>267.39</v>
      </c>
      <c r="F13" s="7"/>
      <c r="G13" s="8" t="s">
        <v>15</v>
      </c>
      <c r="H13" s="10">
        <v>0.0088</v>
      </c>
      <c r="I13" s="7"/>
      <c r="J13" s="7"/>
      <c r="K13" s="7"/>
      <c r="L13" s="7"/>
    </row>
    <row r="14" spans="1:12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1" t="s">
        <v>16</v>
      </c>
      <c r="B15" s="12" t="s">
        <v>7</v>
      </c>
      <c r="C15" s="12" t="s">
        <v>17</v>
      </c>
      <c r="D15" s="12" t="s">
        <v>18</v>
      </c>
      <c r="E15" s="12" t="s">
        <v>19</v>
      </c>
      <c r="F15" s="12" t="s">
        <v>8</v>
      </c>
      <c r="G15" s="12" t="s">
        <v>11</v>
      </c>
      <c r="H15" s="12" t="s">
        <v>14</v>
      </c>
      <c r="I15" s="12" t="s">
        <v>9</v>
      </c>
      <c r="J15" s="12" t="s">
        <v>12</v>
      </c>
      <c r="K15" s="12" t="s">
        <v>20</v>
      </c>
      <c r="L15" s="12" t="s">
        <v>13</v>
      </c>
    </row>
    <row r="16" spans="1:12" ht="13.5">
      <c r="A16" s="14" t="s">
        <v>21</v>
      </c>
      <c r="B16" s="18">
        <f>Sales!E65</f>
        <v>23273.32</v>
      </c>
      <c r="C16" s="19">
        <f>'Variance Details'!D30</f>
        <v>2680.34</v>
      </c>
      <c r="D16" s="19">
        <f>'Variance Details'!E30</f>
        <v>2612.6699</v>
      </c>
      <c r="E16" s="53">
        <f aca="true" t="shared" si="0" ref="E16:E21">(C16-D16)</f>
        <v>67.67010000000028</v>
      </c>
      <c r="F16" s="18">
        <f>'Variance Details'!P30</f>
        <v>6194.3722</v>
      </c>
      <c r="G16" s="18">
        <f>'Variance Details'!Q30</f>
        <v>6114.57</v>
      </c>
      <c r="H16" s="55">
        <f aca="true" t="shared" si="1" ref="H16:H21">(F16-G16)</f>
        <v>79.80220000000008</v>
      </c>
      <c r="I16" s="59">
        <f aca="true" t="shared" si="2" ref="I16:I21">IF(B16=0,0,(F16/B16))</f>
        <v>0.2661576517660566</v>
      </c>
      <c r="J16" s="59">
        <f aca="true" t="shared" si="3" ref="J16:J21">IF(B16=0,0,(G16/B16))</f>
        <v>0.26272873831494603</v>
      </c>
      <c r="K16" s="56">
        <f aca="true" t="shared" si="4" ref="K16:K21">IF(J16=0,J16,(I16-J16)/J16)</f>
        <v>0.013051154864528607</v>
      </c>
      <c r="L16" s="59">
        <f>'Variance Details'!V30</f>
        <v>0.9871169833804949</v>
      </c>
    </row>
    <row r="17" spans="1:12" ht="13.5">
      <c r="A17" s="14" t="s">
        <v>22</v>
      </c>
      <c r="B17" s="18">
        <f>Sales!E347</f>
        <v>149726.38999999998</v>
      </c>
      <c r="C17" s="19">
        <f>'Variance Details'!D149</f>
        <v>1497.8400000000001</v>
      </c>
      <c r="D17" s="19">
        <f>'Variance Details'!E149</f>
        <v>1532.0908</v>
      </c>
      <c r="E17" s="53">
        <f t="shared" si="0"/>
        <v>-34.2507999999998</v>
      </c>
      <c r="F17" s="18">
        <f>'Variance Details'!P149</f>
        <v>20701.2789</v>
      </c>
      <c r="G17" s="18">
        <f>'Variance Details'!Q149</f>
        <v>20829.21</v>
      </c>
      <c r="H17" s="55">
        <f t="shared" si="1"/>
        <v>-127.93109999999797</v>
      </c>
      <c r="I17" s="59">
        <f t="shared" si="2"/>
        <v>0.13826072277572446</v>
      </c>
      <c r="J17" s="59">
        <f t="shared" si="3"/>
        <v>0.13911515531764307</v>
      </c>
      <c r="K17" s="56">
        <f t="shared" si="4"/>
        <v>-0.006141908406511676</v>
      </c>
      <c r="L17" s="59">
        <f>'Variance Details'!V149</f>
        <v>1.006179864568657</v>
      </c>
    </row>
    <row r="18" spans="1:12" ht="13.5">
      <c r="A18" s="14" t="s">
        <v>23</v>
      </c>
      <c r="B18" s="18">
        <f>Sales!E356</f>
        <v>4100.91</v>
      </c>
      <c r="C18" s="20">
        <f>'Variance Details'!D155</f>
        <v>983</v>
      </c>
      <c r="D18" s="19">
        <f>'Variance Details'!E155</f>
        <v>859.2</v>
      </c>
      <c r="E18" s="53">
        <f t="shared" si="0"/>
        <v>123.79999999999995</v>
      </c>
      <c r="F18" s="18">
        <f>'Variance Details'!P155</f>
        <v>1512.602</v>
      </c>
      <c r="G18" s="18">
        <f>'Variance Details'!Q155</f>
        <v>1320.45</v>
      </c>
      <c r="H18" s="55">
        <f t="shared" si="1"/>
        <v>192.15200000000004</v>
      </c>
      <c r="I18" s="59">
        <f t="shared" si="2"/>
        <v>0.36884545137542646</v>
      </c>
      <c r="J18" s="59">
        <f t="shared" si="3"/>
        <v>0.32198950964542017</v>
      </c>
      <c r="K18" s="57">
        <f t="shared" si="4"/>
        <v>0.1455200878488395</v>
      </c>
      <c r="L18" s="61">
        <f>'Variance Details'!V155</f>
        <v>0.8729659222981326</v>
      </c>
    </row>
    <row r="19" spans="1:12" ht="13.5">
      <c r="A19" s="14" t="s">
        <v>24</v>
      </c>
      <c r="B19" s="18">
        <f>Sales!E393</f>
        <v>6638.9400000000005</v>
      </c>
      <c r="C19" s="19">
        <f>'Variance Details'!D173</f>
        <v>236.6</v>
      </c>
      <c r="D19" s="19">
        <f>'Variance Details'!E173</f>
        <v>230.4621</v>
      </c>
      <c r="E19" s="53">
        <f t="shared" si="0"/>
        <v>6.137900000000002</v>
      </c>
      <c r="F19" s="18">
        <f>'Variance Details'!P173</f>
        <v>2102.0963</v>
      </c>
      <c r="G19" s="18">
        <f>'Variance Details'!Q173</f>
        <v>2028.2100000000003</v>
      </c>
      <c r="H19" s="55">
        <f t="shared" si="1"/>
        <v>73.88629999999989</v>
      </c>
      <c r="I19" s="59">
        <f t="shared" si="2"/>
        <v>0.3166313146375777</v>
      </c>
      <c r="J19" s="59">
        <f t="shared" si="3"/>
        <v>0.3055020831638786</v>
      </c>
      <c r="K19" s="56">
        <f t="shared" si="4"/>
        <v>0.036429314518713486</v>
      </c>
      <c r="L19" s="59">
        <f>'Variance Details'!V173</f>
        <v>0.9648511345555387</v>
      </c>
    </row>
    <row r="20" spans="1:12" ht="13.5">
      <c r="A20" s="14" t="s">
        <v>25</v>
      </c>
      <c r="B20" s="18">
        <f>Sales!E398</f>
        <v>359.56</v>
      </c>
      <c r="C20" s="19">
        <f>'Variance Details'!D176</f>
        <v>19.7</v>
      </c>
      <c r="D20" s="19">
        <f>'Variance Details'!E176</f>
        <v>11.4637</v>
      </c>
      <c r="E20" s="53">
        <f t="shared" si="0"/>
        <v>8.2363</v>
      </c>
      <c r="F20" s="18">
        <f>'Variance Details'!P176</f>
        <v>118.4305</v>
      </c>
      <c r="G20" s="18">
        <f>'Variance Details'!Q176</f>
        <v>68.92</v>
      </c>
      <c r="H20" s="55">
        <f t="shared" si="1"/>
        <v>49.51049999999999</v>
      </c>
      <c r="I20" s="59">
        <f t="shared" si="2"/>
        <v>0.32937618200022245</v>
      </c>
      <c r="J20" s="59">
        <f t="shared" si="3"/>
        <v>0.19167871843364112</v>
      </c>
      <c r="K20" s="57">
        <f t="shared" si="4"/>
        <v>0.7183763784097502</v>
      </c>
      <c r="L20" s="61">
        <f>'Variance Details'!V176</f>
        <v>0.5819446848573636</v>
      </c>
    </row>
    <row r="21" spans="1:12" ht="13.5">
      <c r="A21" s="31" t="s">
        <v>26</v>
      </c>
      <c r="B21" s="32">
        <f>SUM(B15:B20)</f>
        <v>184099.12</v>
      </c>
      <c r="C21" s="33">
        <f>SUM(C15:C20)</f>
        <v>5417.4800000000005</v>
      </c>
      <c r="D21" s="33">
        <f>SUM(D15:D20)</f>
        <v>5245.8865</v>
      </c>
      <c r="E21" s="33">
        <f t="shared" si="0"/>
        <v>171.59350000000086</v>
      </c>
      <c r="F21" s="32">
        <f>SUM(F15:F20)</f>
        <v>30628.7799</v>
      </c>
      <c r="G21" s="32">
        <f>SUM(G15:G20)</f>
        <v>30361.359999999997</v>
      </c>
      <c r="H21" s="32">
        <f t="shared" si="1"/>
        <v>267.4199000000044</v>
      </c>
      <c r="I21" s="64">
        <f t="shared" si="2"/>
        <v>0.16637113691798203</v>
      </c>
      <c r="J21" s="64">
        <f t="shared" si="3"/>
        <v>0.16491855039828543</v>
      </c>
      <c r="K21" s="64">
        <f t="shared" si="4"/>
        <v>0.008807902544550252</v>
      </c>
      <c r="L21" s="64">
        <f>'Variance Details'!V177</f>
        <v>0.9912689992590923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7"/>
  <sheetViews>
    <sheetView workbookViewId="0" topLeftCell="A1">
      <selection activeCell="A178" sqref="A178"/>
    </sheetView>
  </sheetViews>
  <sheetFormatPr defaultColWidth="8.8515625" defaultRowHeight="15"/>
  <cols>
    <col min="1" max="1" width="28.00390625" style="0" customWidth="1"/>
    <col min="2" max="6" width="12.00390625" style="0" customWidth="1"/>
    <col min="7" max="15" width="12.00390625" style="0" hidden="1" customWidth="1"/>
    <col min="16" max="22" width="12.00390625" style="0" customWidth="1"/>
  </cols>
  <sheetData>
    <row r="1" spans="1:22" ht="96.75">
      <c r="A1" s="11" t="s">
        <v>27</v>
      </c>
      <c r="B1" s="11" t="s">
        <v>28</v>
      </c>
      <c r="C1" s="11" t="s">
        <v>7</v>
      </c>
      <c r="D1" s="13" t="s">
        <v>17</v>
      </c>
      <c r="E1" s="13" t="s">
        <v>18</v>
      </c>
      <c r="F1" s="13" t="s">
        <v>19</v>
      </c>
      <c r="G1" s="13" t="s">
        <v>29</v>
      </c>
      <c r="H1" s="13" t="s">
        <v>30</v>
      </c>
      <c r="I1" s="13" t="s">
        <v>31</v>
      </c>
      <c r="J1" s="13" t="s">
        <v>32</v>
      </c>
      <c r="K1" s="13" t="s">
        <v>33</v>
      </c>
      <c r="L1" s="13" t="s">
        <v>34</v>
      </c>
      <c r="M1" s="13" t="s">
        <v>35</v>
      </c>
      <c r="N1" s="13" t="s">
        <v>36</v>
      </c>
      <c r="O1" s="13" t="s">
        <v>37</v>
      </c>
      <c r="P1" s="13" t="s">
        <v>8</v>
      </c>
      <c r="Q1" s="13" t="s">
        <v>11</v>
      </c>
      <c r="R1" s="13" t="s">
        <v>14</v>
      </c>
      <c r="S1" s="13" t="s">
        <v>9</v>
      </c>
      <c r="T1" s="13" t="s">
        <v>12</v>
      </c>
      <c r="U1" s="13" t="s">
        <v>20</v>
      </c>
      <c r="V1" s="13" t="s">
        <v>13</v>
      </c>
    </row>
    <row r="2" spans="1:22" ht="13.5">
      <c r="A2" s="14" t="s">
        <v>21</v>
      </c>
      <c r="B2" s="20"/>
      <c r="C2" s="18"/>
      <c r="F2" s="53"/>
      <c r="I2" s="53"/>
      <c r="L2" s="53"/>
      <c r="M2" s="20"/>
      <c r="N2" s="20"/>
      <c r="O2" s="65"/>
      <c r="P2" s="18"/>
      <c r="Q2" s="18"/>
      <c r="R2" s="55"/>
      <c r="S2" s="59"/>
      <c r="T2" s="59"/>
      <c r="U2" s="73"/>
      <c r="V2" s="59"/>
    </row>
    <row r="3" spans="1:22" ht="13.5">
      <c r="A3" s="15" t="s">
        <v>38</v>
      </c>
      <c r="B3" s="20"/>
      <c r="C3" s="18"/>
      <c r="F3" s="53"/>
      <c r="I3" s="53"/>
      <c r="L3" s="53"/>
      <c r="M3" s="20"/>
      <c r="N3" s="20"/>
      <c r="O3" s="65"/>
      <c r="P3" s="18"/>
      <c r="Q3" s="18"/>
      <c r="R3" s="55"/>
      <c r="S3" s="59"/>
      <c r="T3" s="59"/>
      <c r="U3" s="73"/>
      <c r="V3" s="59"/>
    </row>
    <row r="4" spans="1:22" ht="13.5">
      <c r="A4" s="17" t="s">
        <v>39</v>
      </c>
      <c r="B4" s="20">
        <f>Sales!C5</f>
        <v>429</v>
      </c>
      <c r="C4" s="18">
        <f>Sales!E5</f>
        <v>1538.61</v>
      </c>
      <c r="D4" s="20">
        <f>'Used Details'!P4</f>
        <v>435</v>
      </c>
      <c r="E4" s="20">
        <v>429</v>
      </c>
      <c r="F4" s="54">
        <f>IF(D4="",0,D4)-IF(E4="",0,E4)</f>
        <v>6</v>
      </c>
      <c r="G4" s="20">
        <f>'Used Details'!Q4</f>
        <v>5220</v>
      </c>
      <c r="H4" s="20">
        <v>5148</v>
      </c>
      <c r="I4" s="54">
        <f>(IF(G4="",0,G4)-IF(H4="",0,H4))</f>
        <v>72</v>
      </c>
      <c r="J4" s="19">
        <f>'Used Details'!R4</f>
        <v>154.4</v>
      </c>
      <c r="K4" s="19">
        <v>152.3</v>
      </c>
      <c r="L4" s="53">
        <f>(IF(J4="",0,J4)-IF(K4="",0,K4))</f>
        <v>2.0999999999999943</v>
      </c>
      <c r="M4" s="20">
        <f>'Used Details'!S4</f>
        <v>0</v>
      </c>
      <c r="N4" s="20">
        <f>ROUND(0,0)</f>
        <v>0</v>
      </c>
      <c r="O4" s="66">
        <f>ROUND((IF(M4="",0,M4)-IF(N4="",0,N4)),0)</f>
        <v>0</v>
      </c>
      <c r="P4" s="18">
        <f>'Used Details'!V4</f>
        <v>362.37</v>
      </c>
      <c r="Q4" s="18">
        <v>357.37</v>
      </c>
      <c r="R4" s="55">
        <f>IF(P4="",0,P4)-IF(Q4="",0,Q4)</f>
        <v>5</v>
      </c>
      <c r="S4" s="59">
        <f>IF(OR(C4=0,C4=""),"",P4/C4)</f>
        <v>0.2355177725349504</v>
      </c>
      <c r="T4" s="59">
        <f>IF(OR(C4=0,C4=""),"",Q4/C4)</f>
        <v>0.2322680861296885</v>
      </c>
      <c r="U4" s="73">
        <f>IF(OR(T4=0,T4=""),S4,(S4-T4)/T4)</f>
        <v>0.013991101659344729</v>
      </c>
      <c r="V4" s="59">
        <f>IF(P4=0,"",(Q4/P4))</f>
        <v>0.9862019482849022</v>
      </c>
    </row>
    <row r="5" spans="1:22" ht="13.5">
      <c r="A5" s="17" t="s">
        <v>40</v>
      </c>
      <c r="B5" s="20">
        <f>Sales!C8</f>
        <v>102</v>
      </c>
      <c r="C5" s="18">
        <f>Sales!E8</f>
        <v>310.78</v>
      </c>
      <c r="D5" s="20">
        <f>'Used Details'!P5</f>
        <v>118</v>
      </c>
      <c r="E5" s="20">
        <v>102</v>
      </c>
      <c r="F5" s="54">
        <f>IF(D5="",0,D5)-IF(E5="",0,E5)</f>
        <v>16</v>
      </c>
      <c r="G5" s="20">
        <f>'Used Details'!Q5</f>
        <v>1416</v>
      </c>
      <c r="H5" s="20">
        <v>1224</v>
      </c>
      <c r="I5" s="54">
        <f>(IF(G5="",0,G5)-IF(H5="",0,H5))</f>
        <v>192</v>
      </c>
      <c r="J5" s="19">
        <f>'Used Details'!R5</f>
        <v>41.9</v>
      </c>
      <c r="K5" s="19">
        <v>36.2</v>
      </c>
      <c r="L5" s="53">
        <f>(IF(J5="",0,J5)-IF(K5="",0,K5))</f>
        <v>5.699999999999996</v>
      </c>
      <c r="M5" s="20">
        <f>'Used Details'!S5</f>
        <v>0</v>
      </c>
      <c r="N5" s="20">
        <f>ROUND(0,0)</f>
        <v>0</v>
      </c>
      <c r="O5" s="66">
        <f>ROUND((IF(M5="",0,M5)-IF(N5="",0,N5)),0)</f>
        <v>0</v>
      </c>
      <c r="P5" s="18">
        <f>'Used Details'!V5</f>
        <v>100.0522</v>
      </c>
      <c r="Q5" s="18">
        <v>86.49</v>
      </c>
      <c r="R5" s="55">
        <f>IF(P5="",0,P5)-IF(Q5="",0,Q5)</f>
        <v>13.562200000000004</v>
      </c>
      <c r="S5" s="61">
        <f>IF(OR(C5=0,C5=""),"",P5/C5)</f>
        <v>0.32193899221314115</v>
      </c>
      <c r="T5" s="61">
        <f>IF(OR(C5=0,C5=""),"",Q5/C5)</f>
        <v>0.2782997618894395</v>
      </c>
      <c r="U5" s="74">
        <f>IF(OR(T5=0,T5=""),S5,(S5-T5)/T5)</f>
        <v>0.15680656723320613</v>
      </c>
      <c r="V5" s="61">
        <f>IF(P5=0,"",(Q5/P5))</f>
        <v>0.8644487577484553</v>
      </c>
    </row>
    <row r="6" spans="1:22" ht="13.5">
      <c r="A6" s="17" t="s">
        <v>41</v>
      </c>
      <c r="B6" s="20">
        <f>Sales!C10</f>
        <v>42</v>
      </c>
      <c r="C6" s="18">
        <f>Sales!E10</f>
        <v>154.52</v>
      </c>
      <c r="D6" s="20">
        <f>'Used Details'!P6</f>
        <v>47</v>
      </c>
      <c r="E6" s="20">
        <v>42</v>
      </c>
      <c r="F6" s="54">
        <f>IF(D6="",0,D6)-IF(E6="",0,E6)</f>
        <v>5</v>
      </c>
      <c r="G6" s="20">
        <f>'Used Details'!Q6</f>
        <v>752</v>
      </c>
      <c r="H6" s="20">
        <v>672</v>
      </c>
      <c r="I6" s="54">
        <f>(IF(G6="",0,G6)-IF(H6="",0,H6))</f>
        <v>80</v>
      </c>
      <c r="J6" s="19">
        <f>'Used Details'!R6</f>
        <v>22.2</v>
      </c>
      <c r="K6" s="19">
        <v>19.9</v>
      </c>
      <c r="L6" s="53">
        <f>(IF(J6="",0,J6)-IF(K6="",0,K6))</f>
        <v>2.3000000000000007</v>
      </c>
      <c r="M6" s="20">
        <f>'Used Details'!S6</f>
        <v>0</v>
      </c>
      <c r="N6" s="20">
        <f>ROUND(0,0)</f>
        <v>0</v>
      </c>
      <c r="O6" s="66">
        <f>ROUND((IF(M6="",0,M6)-IF(N6="",0,N6)),0)</f>
        <v>0</v>
      </c>
      <c r="P6" s="18">
        <f>'Used Details'!V6</f>
        <v>36.5886</v>
      </c>
      <c r="Q6" s="18">
        <v>32.7</v>
      </c>
      <c r="R6" s="55">
        <f>IF(P6="",0,P6)-IF(Q6="",0,Q6)</f>
        <v>3.8885999999999967</v>
      </c>
      <c r="S6" s="61">
        <f>IF(OR(C6=0,C6=""),"",P6/C6)</f>
        <v>0.23678876520838724</v>
      </c>
      <c r="T6" s="61">
        <f>IF(OR(C6=0,C6=""),"",Q6/C6)</f>
        <v>0.21162309086202433</v>
      </c>
      <c r="U6" s="74">
        <f>IF(OR(T6=0,T6=""),S6,(S6-T6)/T6)</f>
        <v>0.11891743119266046</v>
      </c>
      <c r="V6" s="61">
        <f>IF(P6=0,"",(Q6/P6))</f>
        <v>0.8937209950640365</v>
      </c>
    </row>
    <row r="7" spans="1:22" ht="13.5">
      <c r="A7" s="27" t="s">
        <v>42</v>
      </c>
      <c r="B7" s="58">
        <f>SUM(B4:B6)</f>
        <v>573</v>
      </c>
      <c r="C7" s="28">
        <f>SUM(C4:C6)</f>
        <v>2003.9099999999999</v>
      </c>
      <c r="D7" s="58">
        <f>SUM(D4:D6)</f>
        <v>600</v>
      </c>
      <c r="E7" s="58">
        <f>SUM(E4:E6)</f>
        <v>573</v>
      </c>
      <c r="F7" s="30">
        <f>IF(D7="",0,D7)-IF(E7="",0,E7)</f>
        <v>27</v>
      </c>
      <c r="G7" s="58">
        <f>SUM(G4:G6)</f>
        <v>7388</v>
      </c>
      <c r="H7" s="58">
        <f>SUM(H4:H6)</f>
        <v>7044</v>
      </c>
      <c r="I7" s="30">
        <f>(IF(G7="",0,G7)-IF(H7="",0,H7))</f>
        <v>344</v>
      </c>
      <c r="J7" s="29">
        <f>SUM(J4:J6)</f>
        <v>218.5</v>
      </c>
      <c r="K7" s="29">
        <f>SUM(K4:K6)</f>
        <v>208.4</v>
      </c>
      <c r="L7" s="29">
        <f>(IF(J7="",0,J7)-IF(K7="",0,K7))</f>
        <v>10.099999999999994</v>
      </c>
      <c r="M7" s="58">
        <f>SUM(M4:M6)</f>
        <v>0</v>
      </c>
      <c r="N7" s="58">
        <f>SUM(N4:N6)</f>
        <v>0</v>
      </c>
      <c r="O7" s="58">
        <f>ROUND((IF(M7="",0,M7)-IF(N7="",0,N7)),0)</f>
        <v>0</v>
      </c>
      <c r="P7" s="28">
        <f>SUM(P4:P6)</f>
        <v>499.01079999999996</v>
      </c>
      <c r="Q7" s="28">
        <f>SUM(Q4:Q6)</f>
        <v>476.56</v>
      </c>
      <c r="R7" s="28">
        <f>IF(P7="",0,P7)-IF(Q7="",0,Q7)</f>
        <v>22.45079999999996</v>
      </c>
      <c r="S7" s="67">
        <f>IF(OR(C7=0,C7=""),"",P7/C7)</f>
        <v>0.24901856869819503</v>
      </c>
      <c r="T7" s="67">
        <f>IF(OR(C7=0,C7=""),"",Q7/C7)</f>
        <v>0.2378150715351488</v>
      </c>
      <c r="U7" s="67">
        <f>IF(OR(T7=0,T7=""),S7,(S7-T7)/T7)</f>
        <v>0.047110122544905056</v>
      </c>
      <c r="V7" s="67">
        <f>IF(P7=0,"",(Q7/P7))</f>
        <v>0.9550093905783202</v>
      </c>
    </row>
    <row r="8" spans="1:22" ht="13.5">
      <c r="A8" s="15" t="s">
        <v>43</v>
      </c>
      <c r="B8" s="20"/>
      <c r="C8" s="18"/>
      <c r="F8" s="53"/>
      <c r="I8" s="53"/>
      <c r="L8" s="53"/>
      <c r="M8" s="20"/>
      <c r="N8" s="20"/>
      <c r="O8" s="65"/>
      <c r="P8" s="18"/>
      <c r="Q8" s="18"/>
      <c r="R8" s="55"/>
      <c r="S8" s="59"/>
      <c r="T8" s="59"/>
      <c r="U8" s="73"/>
      <c r="V8" s="59"/>
    </row>
    <row r="9" spans="1:22" ht="13.5">
      <c r="A9" s="17" t="s">
        <v>44</v>
      </c>
      <c r="B9" s="20">
        <f>Sales!C17</f>
        <v>289</v>
      </c>
      <c r="C9" s="18">
        <f>Sales!E17</f>
        <v>879.2600000000001</v>
      </c>
      <c r="D9" s="19">
        <f>'Used Details'!P9</f>
        <v>0.94</v>
      </c>
      <c r="E9" s="19">
        <v>2.283</v>
      </c>
      <c r="F9" s="53">
        <f>IF(D9="",0,D9)-IF(E9="",0,E9)</f>
        <v>-1.343</v>
      </c>
      <c r="G9" s="19">
        <f>'Used Details'!Q9</f>
        <v>1868.2</v>
      </c>
      <c r="H9" s="19">
        <v>4529.5</v>
      </c>
      <c r="I9" s="53">
        <f>(IF(G9="",0,G9)-IF(H9="",0,H9))</f>
        <v>-2661.3</v>
      </c>
      <c r="J9" s="19">
        <f>'Used Details'!R9</f>
        <v>55.3</v>
      </c>
      <c r="K9" s="20">
        <v>134</v>
      </c>
      <c r="L9" s="53">
        <f>(IF(J9="",0,J9)-IF(K9="",0,K9))</f>
        <v>-78.7</v>
      </c>
      <c r="M9" s="20">
        <f>'Used Details'!S9</f>
        <v>0</v>
      </c>
      <c r="N9" s="20">
        <f>ROUND(0,0)</f>
        <v>0</v>
      </c>
      <c r="O9" s="66">
        <f>ROUND((IF(M9="",0,M9)-IF(N9="",0,N9)),0)</f>
        <v>0</v>
      </c>
      <c r="P9" s="18">
        <f>'Used Details'!V9</f>
        <v>111.8244</v>
      </c>
      <c r="Q9" s="18">
        <v>271.59</v>
      </c>
      <c r="R9" s="55">
        <f>IF(P9="",0,P9)-IF(Q9="",0,Q9)</f>
        <v>-159.76559999999998</v>
      </c>
      <c r="S9" s="59">
        <f>IF(OR(C9=0,C9=""),"",P9/C9)</f>
        <v>0.12718012874462614</v>
      </c>
      <c r="T9" s="59">
        <f>IF(OR(C9=0,C9=""),"",Q9/C9)</f>
        <v>0.30888474398926363</v>
      </c>
      <c r="U9" s="73">
        <f>IF(OR(T9=0,T9=""),S9,(S9-T9)/T9)</f>
        <v>-0.5882602452225781</v>
      </c>
      <c r="V9" s="59">
        <f>IF(P9=0,"",(Q9/P9))</f>
        <v>2.4287185980877157</v>
      </c>
    </row>
    <row r="10" spans="1:22" ht="13.5">
      <c r="A10" s="27" t="s">
        <v>45</v>
      </c>
      <c r="B10" s="58">
        <f>SUM(B9:B9)</f>
        <v>289</v>
      </c>
      <c r="C10" s="28">
        <f>SUM(C9:C9)</f>
        <v>879.2600000000001</v>
      </c>
      <c r="D10" s="29">
        <f>SUM(D9:D9)</f>
        <v>0.94</v>
      </c>
      <c r="E10" s="29">
        <f>SUM(E9:E9)</f>
        <v>2.283</v>
      </c>
      <c r="F10" s="29">
        <f>IF(D10="",0,D10)-IF(E10="",0,E10)</f>
        <v>-1.343</v>
      </c>
      <c r="G10" s="29">
        <f>SUM(G9:G9)</f>
        <v>1868.2</v>
      </c>
      <c r="H10" s="29">
        <f>SUM(H9:H9)</f>
        <v>4529.5</v>
      </c>
      <c r="I10" s="29">
        <f>(IF(G10="",0,G10)-IF(H10="",0,H10))</f>
        <v>-2661.3</v>
      </c>
      <c r="J10" s="29">
        <f>SUM(J9:J9)</f>
        <v>55.3</v>
      </c>
      <c r="K10" s="58">
        <f>SUM(K9:K9)</f>
        <v>134</v>
      </c>
      <c r="L10" s="29">
        <f>(IF(J10="",0,J10)-IF(K10="",0,K10))</f>
        <v>-78.7</v>
      </c>
      <c r="M10" s="58">
        <f>SUM(M9:M9)</f>
        <v>0</v>
      </c>
      <c r="N10" s="58">
        <f>SUM(N9:N9)</f>
        <v>0</v>
      </c>
      <c r="O10" s="58">
        <f>ROUND((IF(M10="",0,M10)-IF(N10="",0,N10)),0)</f>
        <v>0</v>
      </c>
      <c r="P10" s="28">
        <f>SUM(P9:P9)</f>
        <v>111.8244</v>
      </c>
      <c r="Q10" s="28">
        <f>SUM(Q9:Q9)</f>
        <v>271.59</v>
      </c>
      <c r="R10" s="28">
        <f>IF(P10="",0,P10)-IF(Q10="",0,Q10)</f>
        <v>-159.76559999999998</v>
      </c>
      <c r="S10" s="67">
        <f>IF(OR(C10=0,C10=""),"",P10/C10)</f>
        <v>0.12718012874462614</v>
      </c>
      <c r="T10" s="67">
        <f>IF(OR(C10=0,C10=""),"",Q10/C10)</f>
        <v>0.30888474398926363</v>
      </c>
      <c r="U10" s="67">
        <f>IF(OR(T10=0,T10=""),S10,(S10-T10)/T10)</f>
        <v>-0.5882602452225781</v>
      </c>
      <c r="V10" s="67">
        <f>IF(P10=0,"",(Q10/P10))</f>
        <v>2.4287185980877157</v>
      </c>
    </row>
    <row r="11" spans="1:22" ht="13.5">
      <c r="A11" s="15" t="s">
        <v>46</v>
      </c>
      <c r="B11" s="20"/>
      <c r="C11" s="18"/>
      <c r="F11" s="53"/>
      <c r="I11" s="53"/>
      <c r="L11" s="53"/>
      <c r="M11" s="20"/>
      <c r="N11" s="20"/>
      <c r="O11" s="65"/>
      <c r="P11" s="18"/>
      <c r="Q11" s="18"/>
      <c r="R11" s="55"/>
      <c r="S11" s="59"/>
      <c r="T11" s="59"/>
      <c r="U11" s="73"/>
      <c r="V11" s="59"/>
    </row>
    <row r="12" spans="1:22" ht="13.5">
      <c r="A12" s="17" t="s">
        <v>47</v>
      </c>
      <c r="B12" s="20">
        <f>Sales!C21</f>
        <v>17</v>
      </c>
      <c r="C12" s="18">
        <f>Sales!E21</f>
        <v>85.98</v>
      </c>
      <c r="D12" s="20">
        <f>'Used Details'!P12</f>
        <v>17</v>
      </c>
      <c r="E12" s="20">
        <v>17</v>
      </c>
      <c r="F12" s="54">
        <f aca="true" t="shared" si="0" ref="F12:F22">IF(D12="",0,D12)-IF(E12="",0,E12)</f>
        <v>0</v>
      </c>
      <c r="G12" s="20">
        <f>'Used Details'!Q12</f>
        <v>204</v>
      </c>
      <c r="H12" s="20">
        <v>204</v>
      </c>
      <c r="I12" s="54">
        <f aca="true" t="shared" si="1" ref="I12:I22">(IF(G12="",0,G12)-IF(H12="",0,H12))</f>
        <v>0</v>
      </c>
      <c r="J12" s="20">
        <f>'Used Details'!R12</f>
        <v>6</v>
      </c>
      <c r="K12" s="20">
        <v>6</v>
      </c>
      <c r="L12" s="54">
        <f aca="true" t="shared" si="2" ref="L12:L22">(IF(J12="",0,J12)-IF(K12="",0,K12))</f>
        <v>0</v>
      </c>
      <c r="M12" s="20">
        <f>'Used Details'!S12</f>
        <v>0</v>
      </c>
      <c r="N12" s="20">
        <f aca="true" t="shared" si="3" ref="N12:N21">ROUND(0,0)</f>
        <v>0</v>
      </c>
      <c r="O12" s="66">
        <f aca="true" t="shared" si="4" ref="O12:O22">ROUND((IF(M12="",0,M12)-IF(N12="",0,N12)),0)</f>
        <v>0</v>
      </c>
      <c r="P12" s="18">
        <f>'Used Details'!V12</f>
        <v>19.125</v>
      </c>
      <c r="Q12" s="18">
        <v>19.13</v>
      </c>
      <c r="R12" s="55">
        <f aca="true" t="shared" si="5" ref="R12:R22">IF(P12="",0,P12)-IF(Q12="",0,Q12)</f>
        <v>-0.004999999999999005</v>
      </c>
      <c r="S12" s="59">
        <f aca="true" t="shared" si="6" ref="S12:S22">IF(OR(C12=0,C12=""),"",P12/C12)</f>
        <v>0.2224354501046755</v>
      </c>
      <c r="T12" s="59">
        <f aca="true" t="shared" si="7" ref="T12:T22">IF(OR(C12=0,C12=""),"",Q12/C12)</f>
        <v>0.22249360316352637</v>
      </c>
      <c r="U12" s="73">
        <f aca="true" t="shared" si="8" ref="U12:U22">IF(OR(T12=0,T12=""),S12,(S12-T12)/T12)</f>
        <v>-0.0002613695765811884</v>
      </c>
      <c r="V12" s="59">
        <f aca="true" t="shared" si="9" ref="V12:V22">IF(P12=0,"",(Q12/P12))</f>
        <v>1.0002614379084966</v>
      </c>
    </row>
    <row r="13" spans="1:22" ht="13.5">
      <c r="A13" s="17" t="s">
        <v>48</v>
      </c>
      <c r="B13" s="20">
        <f>Sales!C23</f>
        <v>51</v>
      </c>
      <c r="C13" s="18">
        <f>Sales!E23</f>
        <v>248.7</v>
      </c>
      <c r="D13" s="20">
        <f>'Used Details'!P13</f>
        <v>52</v>
      </c>
      <c r="E13" s="20">
        <v>51</v>
      </c>
      <c r="F13" s="54">
        <f t="shared" si="0"/>
        <v>1</v>
      </c>
      <c r="G13" s="20">
        <f>'Used Details'!Q13</f>
        <v>624</v>
      </c>
      <c r="H13" s="20">
        <v>612</v>
      </c>
      <c r="I13" s="54">
        <f t="shared" si="1"/>
        <v>12</v>
      </c>
      <c r="J13" s="19">
        <f>'Used Details'!R13</f>
        <v>18.5</v>
      </c>
      <c r="K13" s="19">
        <v>18.1</v>
      </c>
      <c r="L13" s="53">
        <f t="shared" si="2"/>
        <v>0.3999999999999986</v>
      </c>
      <c r="M13" s="20">
        <f>'Used Details'!S13</f>
        <v>0</v>
      </c>
      <c r="N13" s="20">
        <f t="shared" si="3"/>
        <v>0</v>
      </c>
      <c r="O13" s="66">
        <f t="shared" si="4"/>
        <v>0</v>
      </c>
      <c r="P13" s="18">
        <f>'Used Details'!V13</f>
        <v>67.6</v>
      </c>
      <c r="Q13" s="18">
        <v>66.3</v>
      </c>
      <c r="R13" s="55">
        <f t="shared" si="5"/>
        <v>1.2999999999999972</v>
      </c>
      <c r="S13" s="59">
        <f t="shared" si="6"/>
        <v>0.27181342983514273</v>
      </c>
      <c r="T13" s="59">
        <f t="shared" si="7"/>
        <v>0.26658624849215923</v>
      </c>
      <c r="U13" s="73">
        <f t="shared" si="8"/>
        <v>0.01960784313725485</v>
      </c>
      <c r="V13" s="59">
        <f t="shared" si="9"/>
        <v>0.9807692307692308</v>
      </c>
    </row>
    <row r="14" spans="1:22" ht="13.5">
      <c r="A14" s="17" t="s">
        <v>49</v>
      </c>
      <c r="B14" s="20">
        <f>Sales!C25</f>
        <v>4</v>
      </c>
      <c r="C14" s="18">
        <f>Sales!E25</f>
        <v>18.4</v>
      </c>
      <c r="D14" s="20">
        <f>'Used Details'!P14</f>
        <v>13</v>
      </c>
      <c r="E14" s="20">
        <v>4</v>
      </c>
      <c r="F14" s="54">
        <f t="shared" si="0"/>
        <v>9</v>
      </c>
      <c r="G14" s="20">
        <f>'Used Details'!Q14</f>
        <v>156</v>
      </c>
      <c r="H14" s="20">
        <v>48</v>
      </c>
      <c r="I14" s="54">
        <f t="shared" si="1"/>
        <v>108</v>
      </c>
      <c r="J14" s="19">
        <f>'Used Details'!R14</f>
        <v>4.6</v>
      </c>
      <c r="K14" s="19">
        <v>1.4</v>
      </c>
      <c r="L14" s="53">
        <f t="shared" si="2"/>
        <v>3.1999999999999997</v>
      </c>
      <c r="M14" s="20">
        <f>'Used Details'!S14</f>
        <v>0</v>
      </c>
      <c r="N14" s="20">
        <f t="shared" si="3"/>
        <v>0</v>
      </c>
      <c r="O14" s="66">
        <f t="shared" si="4"/>
        <v>0</v>
      </c>
      <c r="P14" s="18">
        <f>'Used Details'!V14</f>
        <v>12.3002</v>
      </c>
      <c r="Q14" s="18">
        <v>3.78</v>
      </c>
      <c r="R14" s="55">
        <f t="shared" si="5"/>
        <v>8.5202</v>
      </c>
      <c r="S14" s="61">
        <f t="shared" si="6"/>
        <v>0.6684891304347826</v>
      </c>
      <c r="T14" s="61">
        <f t="shared" si="7"/>
        <v>0.20543478260869566</v>
      </c>
      <c r="U14" s="74">
        <f t="shared" si="8"/>
        <v>2.254021164021164</v>
      </c>
      <c r="V14" s="61">
        <f t="shared" si="9"/>
        <v>0.3073120762264028</v>
      </c>
    </row>
    <row r="15" spans="1:22" ht="13.5">
      <c r="A15" s="17" t="s">
        <v>50</v>
      </c>
      <c r="B15" s="20">
        <f>Sales!C29</f>
        <v>1244</v>
      </c>
      <c r="C15" s="18">
        <f>Sales!E29</f>
        <v>6788.49</v>
      </c>
      <c r="D15" s="20">
        <f>'Used Details'!P15</f>
        <v>1421</v>
      </c>
      <c r="E15" s="20">
        <v>1409</v>
      </c>
      <c r="F15" s="54">
        <f t="shared" si="0"/>
        <v>12</v>
      </c>
      <c r="G15" s="20">
        <f>'Used Details'!Q15</f>
        <v>17052</v>
      </c>
      <c r="H15" s="20">
        <v>16908</v>
      </c>
      <c r="I15" s="54">
        <f t="shared" si="1"/>
        <v>144</v>
      </c>
      <c r="J15" s="19">
        <f>'Used Details'!R15</f>
        <v>504.3</v>
      </c>
      <c r="K15" s="19">
        <v>500.1</v>
      </c>
      <c r="L15" s="53">
        <f t="shared" si="2"/>
        <v>4.199999999999989</v>
      </c>
      <c r="M15" s="20">
        <f>'Used Details'!S15</f>
        <v>0</v>
      </c>
      <c r="N15" s="20">
        <f t="shared" si="3"/>
        <v>0</v>
      </c>
      <c r="O15" s="66">
        <f t="shared" si="4"/>
        <v>0</v>
      </c>
      <c r="P15" s="18">
        <f>'Used Details'!V15</f>
        <v>1687.8545</v>
      </c>
      <c r="Q15" s="18">
        <v>1673.6</v>
      </c>
      <c r="R15" s="55">
        <f t="shared" si="5"/>
        <v>14.254500000000007</v>
      </c>
      <c r="S15" s="59">
        <f t="shared" si="6"/>
        <v>0.24863474793363471</v>
      </c>
      <c r="T15" s="59">
        <f t="shared" si="7"/>
        <v>0.24653494370618503</v>
      </c>
      <c r="U15" s="73">
        <f t="shared" si="8"/>
        <v>0.008517268164435878</v>
      </c>
      <c r="V15" s="59">
        <f t="shared" si="9"/>
        <v>0.991554663035232</v>
      </c>
    </row>
    <row r="16" spans="1:22" ht="13.5">
      <c r="A16" s="17" t="s">
        <v>51</v>
      </c>
      <c r="B16" s="20">
        <f>Sales!C31</f>
        <v>18</v>
      </c>
      <c r="C16" s="18">
        <f>Sales!E31</f>
        <v>143.46</v>
      </c>
      <c r="D16" s="20">
        <f>'Used Details'!P16</f>
        <v>20</v>
      </c>
      <c r="E16" s="20">
        <v>18</v>
      </c>
      <c r="F16" s="54">
        <f t="shared" si="0"/>
        <v>2</v>
      </c>
      <c r="G16" s="19">
        <f>'Used Details'!Q16</f>
        <v>223.2</v>
      </c>
      <c r="H16" s="19">
        <v>200.9</v>
      </c>
      <c r="I16" s="53">
        <f t="shared" si="1"/>
        <v>22.299999999999983</v>
      </c>
      <c r="J16" s="19">
        <f>'Used Details'!R16</f>
        <v>6.6</v>
      </c>
      <c r="K16" s="19">
        <v>5.9</v>
      </c>
      <c r="L16" s="53">
        <f t="shared" si="2"/>
        <v>0.6999999999999993</v>
      </c>
      <c r="M16" s="20">
        <f>'Used Details'!S16</f>
        <v>0</v>
      </c>
      <c r="N16" s="20">
        <f t="shared" si="3"/>
        <v>0</v>
      </c>
      <c r="O16" s="66">
        <f t="shared" si="4"/>
        <v>0</v>
      </c>
      <c r="P16" s="18">
        <f>'Used Details'!V16</f>
        <v>85</v>
      </c>
      <c r="Q16" s="18">
        <v>76.5</v>
      </c>
      <c r="R16" s="55">
        <f t="shared" si="5"/>
        <v>8.5</v>
      </c>
      <c r="S16" s="61">
        <f t="shared" si="6"/>
        <v>0.5924996514707932</v>
      </c>
      <c r="T16" s="61">
        <f t="shared" si="7"/>
        <v>0.533249686323714</v>
      </c>
      <c r="U16" s="74">
        <f t="shared" si="8"/>
        <v>0.11111111111111097</v>
      </c>
      <c r="V16" s="61">
        <f t="shared" si="9"/>
        <v>0.9</v>
      </c>
    </row>
    <row r="17" spans="1:22" ht="13.5">
      <c r="A17" s="17" t="s">
        <v>52</v>
      </c>
      <c r="B17" s="20">
        <f>Sales!C34</f>
        <v>68</v>
      </c>
      <c r="C17" s="18">
        <f>Sales!E34</f>
        <v>355.85</v>
      </c>
      <c r="D17" s="20">
        <f>'Used Details'!P17</f>
        <v>71</v>
      </c>
      <c r="E17" s="20">
        <v>68</v>
      </c>
      <c r="F17" s="54">
        <f t="shared" si="0"/>
        <v>3</v>
      </c>
      <c r="G17" s="20">
        <f>'Used Details'!Q17</f>
        <v>852</v>
      </c>
      <c r="H17" s="20">
        <v>816</v>
      </c>
      <c r="I17" s="54">
        <f t="shared" si="1"/>
        <v>36</v>
      </c>
      <c r="J17" s="19">
        <f>'Used Details'!R17</f>
        <v>25.2</v>
      </c>
      <c r="K17" s="19">
        <v>24.1</v>
      </c>
      <c r="L17" s="53">
        <f t="shared" si="2"/>
        <v>1.0999999999999979</v>
      </c>
      <c r="M17" s="20">
        <f>'Used Details'!S17</f>
        <v>0</v>
      </c>
      <c r="N17" s="20">
        <f t="shared" si="3"/>
        <v>0</v>
      </c>
      <c r="O17" s="66">
        <f t="shared" si="4"/>
        <v>0</v>
      </c>
      <c r="P17" s="18">
        <f>'Used Details'!V17</f>
        <v>82.6592</v>
      </c>
      <c r="Q17" s="18">
        <v>79.17</v>
      </c>
      <c r="R17" s="55">
        <f t="shared" si="5"/>
        <v>3.4891999999999967</v>
      </c>
      <c r="S17" s="59">
        <f t="shared" si="6"/>
        <v>0.2322866376282141</v>
      </c>
      <c r="T17" s="59">
        <f t="shared" si="7"/>
        <v>0.2224813826050302</v>
      </c>
      <c r="U17" s="73">
        <f t="shared" si="8"/>
        <v>0.04407224958949091</v>
      </c>
      <c r="V17" s="59">
        <f t="shared" si="9"/>
        <v>0.9577881227981883</v>
      </c>
    </row>
    <row r="18" spans="1:22" ht="13.5">
      <c r="A18" s="17" t="s">
        <v>53</v>
      </c>
      <c r="B18" s="20">
        <f>Sales!C36</f>
        <v>264</v>
      </c>
      <c r="C18" s="18">
        <f>Sales!E36</f>
        <v>1308.35</v>
      </c>
      <c r="D18" s="20">
        <f>'Used Details'!P18</f>
        <v>256</v>
      </c>
      <c r="E18" s="20">
        <v>264</v>
      </c>
      <c r="F18" s="54">
        <f t="shared" si="0"/>
        <v>-8</v>
      </c>
      <c r="G18" s="20">
        <f>'Used Details'!Q18</f>
        <v>3072</v>
      </c>
      <c r="H18" s="20">
        <v>3168</v>
      </c>
      <c r="I18" s="54">
        <f t="shared" si="1"/>
        <v>-96</v>
      </c>
      <c r="J18" s="19">
        <f>'Used Details'!R18</f>
        <v>90.9</v>
      </c>
      <c r="K18" s="19">
        <v>93.7</v>
      </c>
      <c r="L18" s="53">
        <f t="shared" si="2"/>
        <v>-2.799999999999997</v>
      </c>
      <c r="M18" s="20">
        <f>'Used Details'!S18</f>
        <v>0</v>
      </c>
      <c r="N18" s="20">
        <f t="shared" si="3"/>
        <v>0</v>
      </c>
      <c r="O18" s="66">
        <f t="shared" si="4"/>
        <v>0</v>
      </c>
      <c r="P18" s="18">
        <f>'Used Details'!V18</f>
        <v>294.672</v>
      </c>
      <c r="Q18" s="18">
        <v>303.88</v>
      </c>
      <c r="R18" s="55">
        <f t="shared" si="5"/>
        <v>-9.20799999999997</v>
      </c>
      <c r="S18" s="59">
        <f t="shared" si="6"/>
        <v>0.2252241372721367</v>
      </c>
      <c r="T18" s="59">
        <f t="shared" si="7"/>
        <v>0.23226200940115413</v>
      </c>
      <c r="U18" s="73">
        <f t="shared" si="8"/>
        <v>-0.03030143477688549</v>
      </c>
      <c r="V18" s="59">
        <f t="shared" si="9"/>
        <v>1.031248303198132</v>
      </c>
    </row>
    <row r="19" spans="1:22" ht="13.5">
      <c r="A19" s="17" t="s">
        <v>54</v>
      </c>
      <c r="B19" s="20">
        <f>Sales!C39</f>
        <v>74</v>
      </c>
      <c r="C19" s="18">
        <f>Sales!E39</f>
        <v>365.1</v>
      </c>
      <c r="D19" s="20">
        <f>'Used Details'!P19</f>
        <v>77</v>
      </c>
      <c r="E19" s="20">
        <v>74</v>
      </c>
      <c r="F19" s="54">
        <f t="shared" si="0"/>
        <v>3</v>
      </c>
      <c r="G19" s="20">
        <f>'Used Details'!Q19</f>
        <v>924</v>
      </c>
      <c r="H19" s="20">
        <v>888</v>
      </c>
      <c r="I19" s="54">
        <f t="shared" si="1"/>
        <v>36</v>
      </c>
      <c r="J19" s="19">
        <f>'Used Details'!R19</f>
        <v>27.3</v>
      </c>
      <c r="K19" s="19">
        <v>26.3</v>
      </c>
      <c r="L19" s="54">
        <f t="shared" si="2"/>
        <v>1</v>
      </c>
      <c r="M19" s="20">
        <f>'Used Details'!S19</f>
        <v>0</v>
      </c>
      <c r="N19" s="20">
        <f t="shared" si="3"/>
        <v>0</v>
      </c>
      <c r="O19" s="66">
        <f t="shared" si="4"/>
        <v>0</v>
      </c>
      <c r="P19" s="18">
        <f>'Used Details'!V19</f>
        <v>89.0913</v>
      </c>
      <c r="Q19" s="18">
        <v>85.62</v>
      </c>
      <c r="R19" s="55">
        <f t="shared" si="5"/>
        <v>3.4712999999999994</v>
      </c>
      <c r="S19" s="59">
        <f t="shared" si="6"/>
        <v>0.2440188989317995</v>
      </c>
      <c r="T19" s="59">
        <f t="shared" si="7"/>
        <v>0.2345110928512736</v>
      </c>
      <c r="U19" s="73">
        <f t="shared" si="8"/>
        <v>0.040543097407147934</v>
      </c>
      <c r="V19" s="59">
        <f t="shared" si="9"/>
        <v>0.9610365995332878</v>
      </c>
    </row>
    <row r="20" spans="1:22" ht="13.5">
      <c r="A20" s="17" t="s">
        <v>55</v>
      </c>
      <c r="B20" s="20">
        <f>Sales!C42</f>
        <v>107</v>
      </c>
      <c r="C20" s="18">
        <f>Sales!E42</f>
        <v>510.75</v>
      </c>
      <c r="D20" s="20">
        <f>'Used Details'!P20</f>
        <v>126</v>
      </c>
      <c r="E20" s="20">
        <v>107</v>
      </c>
      <c r="F20" s="54">
        <f t="shared" si="0"/>
        <v>19</v>
      </c>
      <c r="G20" s="20">
        <f>'Used Details'!Q20</f>
        <v>1512</v>
      </c>
      <c r="H20" s="20">
        <v>1284</v>
      </c>
      <c r="I20" s="54">
        <f t="shared" si="1"/>
        <v>228</v>
      </c>
      <c r="J20" s="19">
        <f>'Used Details'!R20</f>
        <v>44.7</v>
      </c>
      <c r="K20" s="20">
        <v>38</v>
      </c>
      <c r="L20" s="53">
        <f t="shared" si="2"/>
        <v>6.700000000000003</v>
      </c>
      <c r="M20" s="20">
        <f>'Used Details'!S20</f>
        <v>0</v>
      </c>
      <c r="N20" s="20">
        <f t="shared" si="3"/>
        <v>0</v>
      </c>
      <c r="O20" s="66">
        <f t="shared" si="4"/>
        <v>0</v>
      </c>
      <c r="P20" s="18">
        <f>'Used Details'!V20</f>
        <v>145.1808</v>
      </c>
      <c r="Q20" s="18">
        <v>123.29</v>
      </c>
      <c r="R20" s="55">
        <f t="shared" si="5"/>
        <v>21.8908</v>
      </c>
      <c r="S20" s="61">
        <f t="shared" si="6"/>
        <v>0.2842502202643172</v>
      </c>
      <c r="T20" s="61">
        <f t="shared" si="7"/>
        <v>0.2413901125795399</v>
      </c>
      <c r="U20" s="74">
        <f t="shared" si="8"/>
        <v>0.1775553572876956</v>
      </c>
      <c r="V20" s="61">
        <f t="shared" si="9"/>
        <v>0.8492169763494898</v>
      </c>
    </row>
    <row r="21" spans="1:22" ht="13.5">
      <c r="A21" s="17" t="s">
        <v>56</v>
      </c>
      <c r="B21" s="20">
        <f>Sales!C44</f>
        <v>7</v>
      </c>
      <c r="C21" s="18">
        <f>Sales!E44</f>
        <v>25.75</v>
      </c>
      <c r="D21" s="20">
        <f>'Used Details'!P21</f>
        <v>7</v>
      </c>
      <c r="E21" s="20">
        <v>7</v>
      </c>
      <c r="F21" s="54">
        <f t="shared" si="0"/>
        <v>0</v>
      </c>
      <c r="G21" s="20">
        <f>'Used Details'!Q21</f>
        <v>84</v>
      </c>
      <c r="H21" s="20">
        <v>84</v>
      </c>
      <c r="I21" s="54">
        <f t="shared" si="1"/>
        <v>0</v>
      </c>
      <c r="J21" s="19">
        <f>'Used Details'!R21</f>
        <v>2.5</v>
      </c>
      <c r="K21" s="19">
        <v>2.5</v>
      </c>
      <c r="L21" s="54">
        <f t="shared" si="2"/>
        <v>0</v>
      </c>
      <c r="M21" s="20">
        <f>'Used Details'!S21</f>
        <v>0</v>
      </c>
      <c r="N21" s="20">
        <f t="shared" si="3"/>
        <v>0</v>
      </c>
      <c r="O21" s="66">
        <f t="shared" si="4"/>
        <v>0</v>
      </c>
      <c r="P21" s="18">
        <f>'Used Details'!V21</f>
        <v>5.8436</v>
      </c>
      <c r="Q21" s="18">
        <v>5.84</v>
      </c>
      <c r="R21" s="55">
        <f t="shared" si="5"/>
        <v>0.0036000000000004917</v>
      </c>
      <c r="S21" s="59">
        <f t="shared" si="6"/>
        <v>0.2269359223300971</v>
      </c>
      <c r="T21" s="59">
        <f t="shared" si="7"/>
        <v>0.22679611650485437</v>
      </c>
      <c r="U21" s="73">
        <f t="shared" si="8"/>
        <v>0.0006164383561644262</v>
      </c>
      <c r="V21" s="59">
        <f t="shared" si="9"/>
        <v>0.9993839414059825</v>
      </c>
    </row>
    <row r="22" spans="1:22" ht="13.5">
      <c r="A22" s="27" t="s">
        <v>57</v>
      </c>
      <c r="B22" s="58">
        <f>SUM(B12:B21)</f>
        <v>1854</v>
      </c>
      <c r="C22" s="28">
        <f>SUM(C12:C21)</f>
        <v>9850.83</v>
      </c>
      <c r="D22" s="58">
        <f>SUM(D12:D21)</f>
        <v>2060</v>
      </c>
      <c r="E22" s="58">
        <f>SUM(E12:E21)</f>
        <v>2019</v>
      </c>
      <c r="F22" s="30">
        <f t="shared" si="0"/>
        <v>41</v>
      </c>
      <c r="G22" s="29">
        <f>SUM(G12:G21)</f>
        <v>24703.2</v>
      </c>
      <c r="H22" s="29">
        <f>SUM(H12:H21)</f>
        <v>24212.9</v>
      </c>
      <c r="I22" s="29">
        <f t="shared" si="1"/>
        <v>490.2999999999993</v>
      </c>
      <c r="J22" s="29">
        <f>SUM(J12:J21)</f>
        <v>730.6</v>
      </c>
      <c r="K22" s="29">
        <f>SUM(K12:K21)</f>
        <v>716.1</v>
      </c>
      <c r="L22" s="29">
        <f t="shared" si="2"/>
        <v>14.5</v>
      </c>
      <c r="M22" s="58">
        <f>SUM(M12:M21)</f>
        <v>0</v>
      </c>
      <c r="N22" s="58">
        <f>SUM(N12:N21)</f>
        <v>0</v>
      </c>
      <c r="O22" s="58">
        <f t="shared" si="4"/>
        <v>0</v>
      </c>
      <c r="P22" s="28">
        <f>SUM(P12:P21)</f>
        <v>2489.3266000000003</v>
      </c>
      <c r="Q22" s="28">
        <f>SUM(Q12:Q21)</f>
        <v>2437.11</v>
      </c>
      <c r="R22" s="28">
        <f t="shared" si="5"/>
        <v>52.2166000000002</v>
      </c>
      <c r="S22" s="67">
        <f t="shared" si="6"/>
        <v>0.2527022190008355</v>
      </c>
      <c r="T22" s="67">
        <f t="shared" si="7"/>
        <v>0.24740148799644296</v>
      </c>
      <c r="U22" s="67">
        <f t="shared" si="8"/>
        <v>0.021425622971470392</v>
      </c>
      <c r="V22" s="67">
        <f t="shared" si="9"/>
        <v>0.9790238050724239</v>
      </c>
    </row>
    <row r="23" spans="1:22" ht="13.5">
      <c r="A23" s="15" t="s">
        <v>58</v>
      </c>
      <c r="B23" s="20"/>
      <c r="C23" s="18"/>
      <c r="F23" s="53"/>
      <c r="I23" s="53"/>
      <c r="L23" s="53"/>
      <c r="M23" s="20"/>
      <c r="N23" s="20"/>
      <c r="O23" s="65"/>
      <c r="P23" s="18"/>
      <c r="Q23" s="18"/>
      <c r="R23" s="55"/>
      <c r="S23" s="59"/>
      <c r="T23" s="59"/>
      <c r="U23" s="73"/>
      <c r="V23" s="59"/>
    </row>
    <row r="24" spans="1:22" ht="13.5">
      <c r="A24" s="17" t="s">
        <v>59</v>
      </c>
      <c r="B24" s="20">
        <f>Sales!C49</f>
        <v>98</v>
      </c>
      <c r="C24" s="18">
        <f>Sales!E49</f>
        <v>519.5600000000001</v>
      </c>
      <c r="D24" s="19">
        <f>'Used Details'!P24</f>
        <v>1.75</v>
      </c>
      <c r="E24" s="19">
        <v>1.0438</v>
      </c>
      <c r="F24" s="53">
        <f aca="true" t="shared" si="10" ref="F24:F30">IF(D24="",0,D24)-IF(E24="",0,E24)</f>
        <v>0.7061999999999999</v>
      </c>
      <c r="G24" s="19">
        <f>'Used Details'!Q24</f>
        <v>2962.1</v>
      </c>
      <c r="H24" s="20">
        <v>1764</v>
      </c>
      <c r="I24" s="53">
        <f aca="true" t="shared" si="11" ref="I24:I30">(IF(G24="",0,G24)-IF(H24="",0,H24))</f>
        <v>1198.1</v>
      </c>
      <c r="J24" s="19">
        <f>'Used Details'!R24</f>
        <v>87.6</v>
      </c>
      <c r="K24" s="19">
        <v>52.2</v>
      </c>
      <c r="L24" s="53">
        <f aca="true" t="shared" si="12" ref="L24:L30">(IF(J24="",0,J24)-IF(K24="",0,K24))</f>
        <v>35.39999999999999</v>
      </c>
      <c r="M24" s="20">
        <f>'Used Details'!S24</f>
        <v>0</v>
      </c>
      <c r="N24" s="20">
        <f>ROUND(0,0)</f>
        <v>0</v>
      </c>
      <c r="O24" s="66">
        <f aca="true" t="shared" si="13" ref="O24:O30">ROUND((IF(M24="",0,M24)-IF(N24="",0,N24)),0)</f>
        <v>0</v>
      </c>
      <c r="P24" s="18">
        <f>'Used Details'!V24</f>
        <v>276.9266</v>
      </c>
      <c r="Q24" s="18">
        <v>165.17</v>
      </c>
      <c r="R24" s="55">
        <f aca="true" t="shared" si="14" ref="R24:R30">IF(P24="",0,P24)-IF(Q24="",0,Q24)</f>
        <v>111.75660000000002</v>
      </c>
      <c r="S24" s="61">
        <f aca="true" t="shared" si="15" ref="S24:S30">IF(OR(C24=0,C24=""),"",P24/C24)</f>
        <v>0.5330021556701824</v>
      </c>
      <c r="T24" s="61">
        <f aca="true" t="shared" si="16" ref="T24:T30">IF(OR(C24=0,C24=""),"",Q24/C24)</f>
        <v>0.3179036107475556</v>
      </c>
      <c r="U24" s="74">
        <f aca="true" t="shared" si="17" ref="U24:U30">IF(OR(T24=0,T24=""),S24,(S24-T24)/T24)</f>
        <v>0.6766156081612884</v>
      </c>
      <c r="V24" s="61">
        <f aca="true" t="shared" si="18" ref="V24:V30">IF(P24=0,"",(Q24/P24))</f>
        <v>0.596439634184654</v>
      </c>
    </row>
    <row r="25" spans="1:22" ht="13.5">
      <c r="A25" s="17" t="s">
        <v>60</v>
      </c>
      <c r="B25" s="20">
        <f>Sales!C52</f>
        <v>507</v>
      </c>
      <c r="C25" s="18">
        <f>Sales!E52</f>
        <v>2628.39</v>
      </c>
      <c r="D25" s="19">
        <f>'Used Details'!P25</f>
        <v>3.74</v>
      </c>
      <c r="E25" s="19">
        <v>4.2223</v>
      </c>
      <c r="F25" s="53">
        <f t="shared" si="10"/>
        <v>-0.4822999999999995</v>
      </c>
      <c r="G25" s="19">
        <f>'Used Details'!Q25</f>
        <v>7411.1</v>
      </c>
      <c r="H25" s="20">
        <v>8377</v>
      </c>
      <c r="I25" s="53">
        <f t="shared" si="11"/>
        <v>-965.8999999999996</v>
      </c>
      <c r="J25" s="19">
        <f>'Used Details'!R25</f>
        <v>219.2</v>
      </c>
      <c r="K25" s="19">
        <v>247.7</v>
      </c>
      <c r="L25" s="53">
        <f t="shared" si="12"/>
        <v>-28.5</v>
      </c>
      <c r="M25" s="20">
        <f>'Used Details'!S25</f>
        <v>0</v>
      </c>
      <c r="N25" s="20">
        <f>ROUND(0,0)</f>
        <v>0</v>
      </c>
      <c r="O25" s="66">
        <f t="shared" si="13"/>
        <v>0</v>
      </c>
      <c r="P25" s="18">
        <f>'Used Details'!V25</f>
        <v>605.1348</v>
      </c>
      <c r="Q25" s="18">
        <v>683.17</v>
      </c>
      <c r="R25" s="55">
        <f t="shared" si="14"/>
        <v>-78.03519999999992</v>
      </c>
      <c r="S25" s="59">
        <f t="shared" si="15"/>
        <v>0.23023021697693266</v>
      </c>
      <c r="T25" s="59">
        <f t="shared" si="16"/>
        <v>0.259919570535575</v>
      </c>
      <c r="U25" s="73">
        <f t="shared" si="17"/>
        <v>-0.11422515625686137</v>
      </c>
      <c r="V25" s="59">
        <f t="shared" si="18"/>
        <v>1.1289550691845849</v>
      </c>
    </row>
    <row r="26" spans="1:22" ht="13.5">
      <c r="A26" s="17" t="s">
        <v>61</v>
      </c>
      <c r="B26" s="20">
        <f>Sales!C55</f>
        <v>140</v>
      </c>
      <c r="C26" s="18">
        <f>Sales!E55</f>
        <v>693.82</v>
      </c>
      <c r="D26" s="20">
        <f>'Used Details'!P26</f>
        <v>3</v>
      </c>
      <c r="E26" s="19">
        <v>1.1996</v>
      </c>
      <c r="F26" s="53">
        <f t="shared" si="10"/>
        <v>1.8004</v>
      </c>
      <c r="G26" s="20">
        <f>'Used Details'!Q26</f>
        <v>5952</v>
      </c>
      <c r="H26" s="20">
        <v>2380</v>
      </c>
      <c r="I26" s="54">
        <f t="shared" si="11"/>
        <v>3572</v>
      </c>
      <c r="J26" s="20">
        <f>'Used Details'!R26</f>
        <v>176</v>
      </c>
      <c r="K26" s="19">
        <v>70.4</v>
      </c>
      <c r="L26" s="53">
        <f t="shared" si="12"/>
        <v>105.6</v>
      </c>
      <c r="M26" s="20">
        <f>'Used Details'!S26</f>
        <v>0</v>
      </c>
      <c r="N26" s="20">
        <f>ROUND(0,0)</f>
        <v>0</v>
      </c>
      <c r="O26" s="66">
        <f t="shared" si="13"/>
        <v>0</v>
      </c>
      <c r="P26" s="18">
        <f>'Used Details'!V26</f>
        <v>486</v>
      </c>
      <c r="Q26" s="18">
        <v>194.33</v>
      </c>
      <c r="R26" s="55">
        <f t="shared" si="14"/>
        <v>291.66999999999996</v>
      </c>
      <c r="S26" s="61">
        <f t="shared" si="15"/>
        <v>0.7004698625003603</v>
      </c>
      <c r="T26" s="61">
        <f t="shared" si="16"/>
        <v>0.2800870542792079</v>
      </c>
      <c r="U26" s="74">
        <f t="shared" si="17"/>
        <v>1.5009005300262437</v>
      </c>
      <c r="V26" s="61">
        <f t="shared" si="18"/>
        <v>0.3998559670781893</v>
      </c>
    </row>
    <row r="27" spans="1:22" ht="13.5">
      <c r="A27" s="17" t="s">
        <v>62</v>
      </c>
      <c r="B27" s="20">
        <f>Sales!C59</f>
        <v>601</v>
      </c>
      <c r="C27" s="18">
        <f>Sales!E59</f>
        <v>3091.5699999999997</v>
      </c>
      <c r="D27" s="19">
        <f>'Used Details'!P27</f>
        <v>4.91</v>
      </c>
      <c r="E27" s="19">
        <v>5.4345</v>
      </c>
      <c r="F27" s="53">
        <f t="shared" si="10"/>
        <v>-0.5244999999999997</v>
      </c>
      <c r="G27" s="19">
        <f>'Used Details'!Q27</f>
        <v>9750.3</v>
      </c>
      <c r="H27" s="20">
        <v>10782</v>
      </c>
      <c r="I27" s="53">
        <f t="shared" si="11"/>
        <v>-1031.7000000000007</v>
      </c>
      <c r="J27" s="19">
        <f>'Used Details'!R27</f>
        <v>288.4</v>
      </c>
      <c r="K27" s="19">
        <v>318.9</v>
      </c>
      <c r="L27" s="53">
        <f t="shared" si="12"/>
        <v>-30.5</v>
      </c>
      <c r="M27" s="20">
        <f>'Used Details'!S27</f>
        <v>0</v>
      </c>
      <c r="N27" s="20">
        <f>ROUND(0,0)</f>
        <v>0</v>
      </c>
      <c r="O27" s="66">
        <f t="shared" si="13"/>
        <v>0</v>
      </c>
      <c r="P27" s="18">
        <f>'Used Details'!V27</f>
        <v>796.149</v>
      </c>
      <c r="Q27" s="18">
        <v>881.19</v>
      </c>
      <c r="R27" s="55">
        <f t="shared" si="14"/>
        <v>-85.04100000000005</v>
      </c>
      <c r="S27" s="59">
        <f t="shared" si="15"/>
        <v>0.2575225532658164</v>
      </c>
      <c r="T27" s="59">
        <f t="shared" si="16"/>
        <v>0.2850299362459851</v>
      </c>
      <c r="U27" s="73">
        <f t="shared" si="17"/>
        <v>-0.09650699622101942</v>
      </c>
      <c r="V27" s="59">
        <f t="shared" si="18"/>
        <v>1.106815432789591</v>
      </c>
    </row>
    <row r="28" spans="1:22" ht="13.5">
      <c r="A28" s="17" t="s">
        <v>63</v>
      </c>
      <c r="B28" s="20">
        <f>Sales!C63</f>
        <v>684</v>
      </c>
      <c r="C28" s="18">
        <f>Sales!E63</f>
        <v>3605.98</v>
      </c>
      <c r="D28" s="20">
        <f>'Used Details'!P28</f>
        <v>6</v>
      </c>
      <c r="E28" s="19">
        <v>6.4867</v>
      </c>
      <c r="F28" s="53">
        <f t="shared" si="10"/>
        <v>-0.4866999999999999</v>
      </c>
      <c r="G28" s="19">
        <f>'Used Details'!Q28</f>
        <v>10137.6</v>
      </c>
      <c r="H28" s="20">
        <v>10960</v>
      </c>
      <c r="I28" s="53">
        <f t="shared" si="11"/>
        <v>-822.3999999999996</v>
      </c>
      <c r="J28" s="19">
        <f>'Used Details'!R28</f>
        <v>299.8</v>
      </c>
      <c r="K28" s="19">
        <v>324.1</v>
      </c>
      <c r="L28" s="53">
        <f t="shared" si="12"/>
        <v>-24.30000000000001</v>
      </c>
      <c r="M28" s="20">
        <f>'Used Details'!S28</f>
        <v>0</v>
      </c>
      <c r="N28" s="20">
        <f>ROUND(0,0)</f>
        <v>0</v>
      </c>
      <c r="O28" s="66">
        <f t="shared" si="13"/>
        <v>0</v>
      </c>
      <c r="P28" s="18">
        <f>'Used Details'!V28</f>
        <v>930</v>
      </c>
      <c r="Q28" s="18">
        <v>1005.45</v>
      </c>
      <c r="R28" s="55">
        <f t="shared" si="14"/>
        <v>-75.45000000000005</v>
      </c>
      <c r="S28" s="59">
        <f t="shared" si="15"/>
        <v>0.2579049245974742</v>
      </c>
      <c r="T28" s="59">
        <f t="shared" si="16"/>
        <v>0.2788285015446564</v>
      </c>
      <c r="U28" s="73">
        <f t="shared" si="17"/>
        <v>-0.07504102640608677</v>
      </c>
      <c r="V28" s="59">
        <f t="shared" si="18"/>
        <v>1.0811290322580647</v>
      </c>
    </row>
    <row r="29" spans="1:22" ht="13.5">
      <c r="A29" s="27" t="s">
        <v>64</v>
      </c>
      <c r="B29" s="58">
        <f>SUM(B24:B28)</f>
        <v>2030</v>
      </c>
      <c r="C29" s="28">
        <f>SUM(C24:C28)</f>
        <v>10539.32</v>
      </c>
      <c r="D29" s="29">
        <f>SUM(D24:D28)</f>
        <v>19.4</v>
      </c>
      <c r="E29" s="29">
        <f>SUM(E24:E28)</f>
        <v>18.3869</v>
      </c>
      <c r="F29" s="29">
        <f t="shared" si="10"/>
        <v>1.013099999999998</v>
      </c>
      <c r="G29" s="29">
        <f>SUM(G24:G28)</f>
        <v>36213.1</v>
      </c>
      <c r="H29" s="58">
        <f>SUM(H24:H28)</f>
        <v>34263</v>
      </c>
      <c r="I29" s="29">
        <f t="shared" si="11"/>
        <v>1950.0999999999985</v>
      </c>
      <c r="J29" s="58">
        <f>SUM(J24:J28)</f>
        <v>1071</v>
      </c>
      <c r="K29" s="29">
        <f>SUM(K24:K28)</f>
        <v>1013.3</v>
      </c>
      <c r="L29" s="29">
        <f t="shared" si="12"/>
        <v>57.700000000000045</v>
      </c>
      <c r="M29" s="58">
        <f>SUM(M24:M28)</f>
        <v>0</v>
      </c>
      <c r="N29" s="58">
        <f>SUM(N24:N28)</f>
        <v>0</v>
      </c>
      <c r="O29" s="58">
        <f t="shared" si="13"/>
        <v>0</v>
      </c>
      <c r="P29" s="28">
        <f>SUM(P24:P28)</f>
        <v>3094.2104</v>
      </c>
      <c r="Q29" s="28">
        <f>SUM(Q24:Q28)</f>
        <v>2929.31</v>
      </c>
      <c r="R29" s="28">
        <f t="shared" si="14"/>
        <v>164.9004</v>
      </c>
      <c r="S29" s="68">
        <f t="shared" si="15"/>
        <v>0.2935872902616108</v>
      </c>
      <c r="T29" s="68">
        <f t="shared" si="16"/>
        <v>0.27794108158780645</v>
      </c>
      <c r="U29" s="68">
        <f t="shared" si="17"/>
        <v>0.05629325677377934</v>
      </c>
      <c r="V29" s="68">
        <f t="shared" si="18"/>
        <v>0.9467067914967903</v>
      </c>
    </row>
    <row r="30" spans="1:22" ht="13.5">
      <c r="A30" s="31" t="s">
        <v>65</v>
      </c>
      <c r="B30" s="52">
        <f>SUM(B7,B10,B22,B29)</f>
        <v>4746</v>
      </c>
      <c r="C30" s="32">
        <f>SUM(C7,C10,C22,C29)</f>
        <v>23273.32</v>
      </c>
      <c r="D30" s="33">
        <f>SUM(D7,D10,D22,D29)</f>
        <v>2680.34</v>
      </c>
      <c r="E30" s="33">
        <f>SUM(E7,E10,E22,E29)</f>
        <v>2612.6699</v>
      </c>
      <c r="F30" s="33">
        <f t="shared" si="10"/>
        <v>67.67010000000028</v>
      </c>
      <c r="G30" s="33">
        <f>SUM(G7,G10,G22,G29)</f>
        <v>70172.5</v>
      </c>
      <c r="H30" s="33">
        <f>SUM(H7,H10,H22,H29)</f>
        <v>70049.4</v>
      </c>
      <c r="I30" s="33">
        <f t="shared" si="11"/>
        <v>123.10000000000582</v>
      </c>
      <c r="J30" s="33">
        <f>SUM(J7,J10,J22,J29)</f>
        <v>2075.4</v>
      </c>
      <c r="K30" s="33">
        <f>SUM(K7,K10,K22,K29)</f>
        <v>2071.8</v>
      </c>
      <c r="L30" s="33">
        <f t="shared" si="12"/>
        <v>3.599999999999909</v>
      </c>
      <c r="M30" s="52">
        <f>SUM(M7,M10,M22,M29)</f>
        <v>0</v>
      </c>
      <c r="N30" s="52">
        <f>SUM(N7,N10,N22,N29)</f>
        <v>0</v>
      </c>
      <c r="O30" s="52">
        <f t="shared" si="13"/>
        <v>0</v>
      </c>
      <c r="P30" s="32">
        <f>SUM(P7,P10,P22,P29)</f>
        <v>6194.3722</v>
      </c>
      <c r="Q30" s="32">
        <f>SUM(Q7,Q10,Q22,Q29)</f>
        <v>6114.57</v>
      </c>
      <c r="R30" s="32">
        <f t="shared" si="14"/>
        <v>79.80220000000008</v>
      </c>
      <c r="S30" s="64">
        <f t="shared" si="15"/>
        <v>0.2661576517660566</v>
      </c>
      <c r="T30" s="64">
        <f t="shared" si="16"/>
        <v>0.26272873831494603</v>
      </c>
      <c r="U30" s="64">
        <f t="shared" si="17"/>
        <v>0.013051154864528607</v>
      </c>
      <c r="V30" s="64">
        <f t="shared" si="18"/>
        <v>0.9871169833804949</v>
      </c>
    </row>
    <row r="31" spans="1:22" ht="13.5">
      <c r="A31" s="14" t="s">
        <v>22</v>
      </c>
      <c r="B31" s="20"/>
      <c r="C31" s="18"/>
      <c r="F31" s="53"/>
      <c r="I31" s="53"/>
      <c r="L31" s="53"/>
      <c r="M31" s="20"/>
      <c r="N31" s="20"/>
      <c r="O31" s="65"/>
      <c r="P31" s="18"/>
      <c r="Q31" s="18"/>
      <c r="R31" s="55"/>
      <c r="S31" s="59"/>
      <c r="T31" s="59"/>
      <c r="U31" s="73"/>
      <c r="V31" s="59"/>
    </row>
    <row r="32" spans="1:22" ht="13.5">
      <c r="A32" s="15" t="s">
        <v>66</v>
      </c>
      <c r="B32" s="20"/>
      <c r="C32" s="18"/>
      <c r="F32" s="53"/>
      <c r="I32" s="53"/>
      <c r="L32" s="53"/>
      <c r="M32" s="20"/>
      <c r="N32" s="20"/>
      <c r="O32" s="65"/>
      <c r="P32" s="18"/>
      <c r="Q32" s="18"/>
      <c r="R32" s="55"/>
      <c r="S32" s="59"/>
      <c r="T32" s="59"/>
      <c r="U32" s="73"/>
      <c r="V32" s="59"/>
    </row>
    <row r="33" spans="1:22" ht="13.5">
      <c r="A33" s="35" t="s">
        <v>67</v>
      </c>
      <c r="B33" s="20"/>
      <c r="C33" s="18"/>
      <c r="F33" s="53"/>
      <c r="I33" s="53"/>
      <c r="L33" s="53"/>
      <c r="M33" s="20"/>
      <c r="N33" s="20"/>
      <c r="O33" s="65"/>
      <c r="P33" s="18"/>
      <c r="Q33" s="18"/>
      <c r="R33" s="55"/>
      <c r="S33" s="59"/>
      <c r="T33" s="59"/>
      <c r="U33" s="73"/>
      <c r="V33" s="59"/>
    </row>
    <row r="34" spans="1:22" ht="13.5">
      <c r="A34" s="36" t="s">
        <v>67</v>
      </c>
      <c r="B34" s="20"/>
      <c r="C34" s="18"/>
      <c r="D34" s="37">
        <f>'Used Details'!P34</f>
        <v>-9</v>
      </c>
      <c r="E34" s="20">
        <v>0</v>
      </c>
      <c r="F34" s="54">
        <f aca="true" t="shared" si="19" ref="F34:F44">IF(D34="",0,D34)-IF(E34="",0,E34)</f>
        <v>-9</v>
      </c>
      <c r="G34" s="19">
        <f>'Used Details'!Q34</f>
        <v>-304.3</v>
      </c>
      <c r="H34" s="20">
        <v>0</v>
      </c>
      <c r="I34" s="53">
        <f aca="true" t="shared" si="20" ref="I34:I44">(IF(G34="",0,G34)-IF(H34="",0,H34))</f>
        <v>-304.3</v>
      </c>
      <c r="J34" s="20">
        <f>'Used Details'!R34</f>
        <v>-9</v>
      </c>
      <c r="K34" s="20">
        <v>0</v>
      </c>
      <c r="L34" s="54">
        <f aca="true" t="shared" si="21" ref="L34:L44">(IF(J34="",0,J34)-IF(K34="",0,K34))</f>
        <v>-9</v>
      </c>
      <c r="M34" s="20">
        <f>'Used Details'!S34</f>
        <v>0</v>
      </c>
      <c r="N34" s="20">
        <f aca="true" t="shared" si="22" ref="N34:N42">ROUND(0,0)</f>
        <v>0</v>
      </c>
      <c r="O34" s="66">
        <f aca="true" t="shared" si="23" ref="O34:O44">ROUND((IF(M34="",0,M34)-IF(N34="",0,N34)),0)</f>
        <v>0</v>
      </c>
      <c r="P34" s="18">
        <f>'Used Details'!V34</f>
        <v>-166.5</v>
      </c>
      <c r="Q34" s="18">
        <v>0</v>
      </c>
      <c r="R34" s="55">
        <f aca="true" t="shared" si="24" ref="R34:R44">IF(P34="",0,P34)-IF(Q34="",0,Q34)</f>
        <v>-166.5</v>
      </c>
      <c r="S34" s="59">
        <f aca="true" t="shared" si="25" ref="S34:S44">IF(OR(C34=0,C34=""),"",P34/C34)</f>
      </c>
      <c r="T34" s="59">
        <f aca="true" t="shared" si="26" ref="T34:T44">IF(OR(C34=0,C34=""),"",Q34/C34)</f>
      </c>
      <c r="U34" s="73">
        <f aca="true" t="shared" si="27" ref="U34:U44">IF(OR(T34=0,T34=""),S34,(S34-T34)/T34)</f>
      </c>
      <c r="V34" s="59">
        <f aca="true" t="shared" si="28" ref="V34:V44">IF(P34=0,"",(Q34/P34))</f>
        <v>0</v>
      </c>
    </row>
    <row r="35" spans="1:22" ht="13.5">
      <c r="A35" s="36" t="s">
        <v>68</v>
      </c>
      <c r="B35" s="20"/>
      <c r="C35" s="18"/>
      <c r="D35" s="19">
        <f>'Used Details'!P35</f>
        <v>28.5</v>
      </c>
      <c r="E35" s="20">
        <v>0</v>
      </c>
      <c r="F35" s="53">
        <f t="shared" si="19"/>
        <v>28.5</v>
      </c>
      <c r="G35" s="19">
        <f>'Used Details'!Q35</f>
        <v>722.7</v>
      </c>
      <c r="H35" s="20">
        <v>0</v>
      </c>
      <c r="I35" s="53">
        <f t="shared" si="20"/>
        <v>722.7</v>
      </c>
      <c r="J35" s="19">
        <f>'Used Details'!R35</f>
        <v>21.4</v>
      </c>
      <c r="K35" s="20">
        <v>0</v>
      </c>
      <c r="L35" s="53">
        <f t="shared" si="21"/>
        <v>21.4</v>
      </c>
      <c r="M35" s="20">
        <f>'Used Details'!S35</f>
        <v>0</v>
      </c>
      <c r="N35" s="20">
        <f t="shared" si="22"/>
        <v>0</v>
      </c>
      <c r="O35" s="66">
        <f t="shared" si="23"/>
        <v>0</v>
      </c>
      <c r="P35" s="18">
        <f>'Used Details'!V35</f>
        <v>256.5</v>
      </c>
      <c r="Q35" s="18">
        <v>0</v>
      </c>
      <c r="R35" s="55">
        <f t="shared" si="24"/>
        <v>256.5</v>
      </c>
      <c r="S35" s="59">
        <f t="shared" si="25"/>
      </c>
      <c r="T35" s="59">
        <f t="shared" si="26"/>
      </c>
      <c r="U35" s="73">
        <f t="shared" si="27"/>
      </c>
      <c r="V35" s="59">
        <f t="shared" si="28"/>
        <v>0</v>
      </c>
    </row>
    <row r="36" spans="1:22" ht="13.5">
      <c r="A36" s="36" t="s">
        <v>69</v>
      </c>
      <c r="B36" s="20"/>
      <c r="C36" s="18"/>
      <c r="D36" s="19">
        <f>'Used Details'!P36</f>
        <v>0.8</v>
      </c>
      <c r="E36" s="20">
        <v>0</v>
      </c>
      <c r="F36" s="53">
        <f t="shared" si="19"/>
        <v>0.8</v>
      </c>
      <c r="G36" s="20">
        <f>'Used Details'!Q36</f>
        <v>27</v>
      </c>
      <c r="H36" s="20">
        <v>0</v>
      </c>
      <c r="I36" s="54">
        <f t="shared" si="20"/>
        <v>27</v>
      </c>
      <c r="J36" s="19">
        <f>'Used Details'!R36</f>
        <v>0.8</v>
      </c>
      <c r="K36" s="20">
        <v>0</v>
      </c>
      <c r="L36" s="53">
        <f t="shared" si="21"/>
        <v>0.8</v>
      </c>
      <c r="M36" s="20">
        <f>'Used Details'!S36</f>
        <v>0</v>
      </c>
      <c r="N36" s="20">
        <f t="shared" si="22"/>
        <v>0</v>
      </c>
      <c r="O36" s="66">
        <f t="shared" si="23"/>
        <v>0</v>
      </c>
      <c r="P36" s="18">
        <f>'Used Details'!V36</f>
        <v>14.8</v>
      </c>
      <c r="Q36" s="18">
        <v>0</v>
      </c>
      <c r="R36" s="55">
        <f t="shared" si="24"/>
        <v>14.8</v>
      </c>
      <c r="S36" s="59">
        <f t="shared" si="25"/>
      </c>
      <c r="T36" s="59">
        <f t="shared" si="26"/>
      </c>
      <c r="U36" s="73">
        <f t="shared" si="27"/>
      </c>
      <c r="V36" s="59">
        <f t="shared" si="28"/>
        <v>0</v>
      </c>
    </row>
    <row r="37" spans="1:22" ht="13.5">
      <c r="A37" s="36" t="s">
        <v>70</v>
      </c>
      <c r="B37" s="20"/>
      <c r="C37" s="18"/>
      <c r="D37" s="19">
        <f>'Used Details'!P37</f>
        <v>8.5</v>
      </c>
      <c r="E37" s="20">
        <v>0</v>
      </c>
      <c r="F37" s="53">
        <f t="shared" si="19"/>
        <v>8.5</v>
      </c>
      <c r="G37" s="19">
        <f>'Used Details'!Q37</f>
        <v>287.4</v>
      </c>
      <c r="H37" s="20">
        <v>0</v>
      </c>
      <c r="I37" s="53">
        <f t="shared" si="20"/>
        <v>287.4</v>
      </c>
      <c r="J37" s="19">
        <f>'Used Details'!R37</f>
        <v>8.5</v>
      </c>
      <c r="K37" s="20">
        <v>0</v>
      </c>
      <c r="L37" s="53">
        <f t="shared" si="21"/>
        <v>8.5</v>
      </c>
      <c r="M37" s="20">
        <f>'Used Details'!S37</f>
        <v>0</v>
      </c>
      <c r="N37" s="20">
        <f t="shared" si="22"/>
        <v>0</v>
      </c>
      <c r="O37" s="66">
        <f t="shared" si="23"/>
        <v>0</v>
      </c>
      <c r="P37" s="18">
        <f>'Used Details'!V37</f>
        <v>157.25</v>
      </c>
      <c r="Q37" s="18">
        <v>0</v>
      </c>
      <c r="R37" s="55">
        <f t="shared" si="24"/>
        <v>157.25</v>
      </c>
      <c r="S37" s="59">
        <f t="shared" si="25"/>
      </c>
      <c r="T37" s="59">
        <f t="shared" si="26"/>
      </c>
      <c r="U37" s="73">
        <f t="shared" si="27"/>
      </c>
      <c r="V37" s="59">
        <f t="shared" si="28"/>
        <v>0</v>
      </c>
    </row>
    <row r="38" spans="1:22" ht="13.5">
      <c r="A38" s="36" t="s">
        <v>71</v>
      </c>
      <c r="B38" s="20"/>
      <c r="C38" s="18"/>
      <c r="D38" s="20">
        <f>'Used Details'!P38</f>
        <v>5</v>
      </c>
      <c r="E38" s="20">
        <v>0</v>
      </c>
      <c r="F38" s="54">
        <f t="shared" si="19"/>
        <v>5</v>
      </c>
      <c r="G38" s="19">
        <f>'Used Details'!Q38</f>
        <v>169.1</v>
      </c>
      <c r="H38" s="20">
        <v>0</v>
      </c>
      <c r="I38" s="53">
        <f t="shared" si="20"/>
        <v>169.1</v>
      </c>
      <c r="J38" s="20">
        <f>'Used Details'!R38</f>
        <v>5</v>
      </c>
      <c r="K38" s="20">
        <v>0</v>
      </c>
      <c r="L38" s="54">
        <f t="shared" si="21"/>
        <v>5</v>
      </c>
      <c r="M38" s="20">
        <f>'Used Details'!S38</f>
        <v>0</v>
      </c>
      <c r="N38" s="20">
        <f t="shared" si="22"/>
        <v>0</v>
      </c>
      <c r="O38" s="66">
        <f t="shared" si="23"/>
        <v>0</v>
      </c>
      <c r="P38" s="18">
        <f>'Used Details'!V38</f>
        <v>92.5</v>
      </c>
      <c r="Q38" s="18">
        <v>0</v>
      </c>
      <c r="R38" s="55">
        <f t="shared" si="24"/>
        <v>92.5</v>
      </c>
      <c r="S38" s="59">
        <f t="shared" si="25"/>
      </c>
      <c r="T38" s="59">
        <f t="shared" si="26"/>
      </c>
      <c r="U38" s="73">
        <f t="shared" si="27"/>
      </c>
      <c r="V38" s="59">
        <f t="shared" si="28"/>
        <v>0</v>
      </c>
    </row>
    <row r="39" spans="1:22" ht="13.5">
      <c r="A39" s="36" t="s">
        <v>72</v>
      </c>
      <c r="B39" s="20"/>
      <c r="C39" s="18"/>
      <c r="D39" s="19">
        <f>'Used Details'!P39</f>
        <v>6.6</v>
      </c>
      <c r="E39" s="20">
        <v>0</v>
      </c>
      <c r="F39" s="53">
        <f t="shared" si="19"/>
        <v>6.6</v>
      </c>
      <c r="G39" s="19">
        <f>'Used Details'!Q39</f>
        <v>223.1</v>
      </c>
      <c r="H39" s="20">
        <v>0</v>
      </c>
      <c r="I39" s="53">
        <f t="shared" si="20"/>
        <v>223.1</v>
      </c>
      <c r="J39" s="19">
        <f>'Used Details'!R39</f>
        <v>6.6</v>
      </c>
      <c r="K39" s="20">
        <v>0</v>
      </c>
      <c r="L39" s="53">
        <f t="shared" si="21"/>
        <v>6.6</v>
      </c>
      <c r="M39" s="20">
        <f>'Used Details'!S39</f>
        <v>0</v>
      </c>
      <c r="N39" s="20">
        <f t="shared" si="22"/>
        <v>0</v>
      </c>
      <c r="O39" s="66">
        <f t="shared" si="23"/>
        <v>0</v>
      </c>
      <c r="P39" s="18">
        <f>'Used Details'!V39</f>
        <v>122.1</v>
      </c>
      <c r="Q39" s="18">
        <v>0</v>
      </c>
      <c r="R39" s="55">
        <f t="shared" si="24"/>
        <v>122.1</v>
      </c>
      <c r="S39" s="59">
        <f t="shared" si="25"/>
      </c>
      <c r="T39" s="59">
        <f t="shared" si="26"/>
      </c>
      <c r="U39" s="73">
        <f t="shared" si="27"/>
      </c>
      <c r="V39" s="59">
        <f t="shared" si="28"/>
        <v>0</v>
      </c>
    </row>
    <row r="40" spans="1:22" ht="13.5">
      <c r="A40" s="36" t="s">
        <v>73</v>
      </c>
      <c r="B40" s="20"/>
      <c r="C40" s="18"/>
      <c r="D40" s="20">
        <f>'Used Details'!P40</f>
        <v>1</v>
      </c>
      <c r="E40" s="20">
        <v>0</v>
      </c>
      <c r="F40" s="54">
        <f t="shared" si="19"/>
        <v>1</v>
      </c>
      <c r="G40" s="19">
        <f>'Used Details'!Q40</f>
        <v>33.8</v>
      </c>
      <c r="H40" s="20">
        <v>0</v>
      </c>
      <c r="I40" s="53">
        <f t="shared" si="20"/>
        <v>33.8</v>
      </c>
      <c r="J40" s="20">
        <f>'Used Details'!R40</f>
        <v>1</v>
      </c>
      <c r="K40" s="20">
        <v>0</v>
      </c>
      <c r="L40" s="54">
        <f t="shared" si="21"/>
        <v>1</v>
      </c>
      <c r="M40" s="20">
        <f>'Used Details'!S40</f>
        <v>0</v>
      </c>
      <c r="N40" s="20">
        <f t="shared" si="22"/>
        <v>0</v>
      </c>
      <c r="O40" s="66">
        <f t="shared" si="23"/>
        <v>0</v>
      </c>
      <c r="P40" s="18">
        <f>'Used Details'!V40</f>
        <v>28.5</v>
      </c>
      <c r="Q40" s="18">
        <v>0</v>
      </c>
      <c r="R40" s="55">
        <f t="shared" si="24"/>
        <v>28.5</v>
      </c>
      <c r="S40" s="59">
        <f t="shared" si="25"/>
      </c>
      <c r="T40" s="59">
        <f t="shared" si="26"/>
      </c>
      <c r="U40" s="73">
        <f t="shared" si="27"/>
      </c>
      <c r="V40" s="59">
        <f t="shared" si="28"/>
        <v>0</v>
      </c>
    </row>
    <row r="41" spans="1:22" ht="13.5">
      <c r="A41" s="36" t="s">
        <v>74</v>
      </c>
      <c r="B41" s="20">
        <f>Sales!C70</f>
        <v>14</v>
      </c>
      <c r="C41" s="18">
        <f>Sales!E70</f>
        <v>141.62</v>
      </c>
      <c r="D41" s="19">
        <f>'Used Details'!P41</f>
        <v>7.3</v>
      </c>
      <c r="E41" s="19">
        <v>0.8282</v>
      </c>
      <c r="F41" s="53">
        <f t="shared" si="19"/>
        <v>6.4718</v>
      </c>
      <c r="G41" s="19">
        <f>'Used Details'!Q41</f>
        <v>246.8</v>
      </c>
      <c r="H41" s="20">
        <v>28</v>
      </c>
      <c r="I41" s="53">
        <f t="shared" si="20"/>
        <v>218.8</v>
      </c>
      <c r="J41" s="19">
        <f>'Used Details'!R41</f>
        <v>7.3</v>
      </c>
      <c r="K41" s="19">
        <v>0.8</v>
      </c>
      <c r="L41" s="53">
        <f t="shared" si="21"/>
        <v>6.5</v>
      </c>
      <c r="M41" s="20">
        <f>'Used Details'!S41</f>
        <v>0</v>
      </c>
      <c r="N41" s="20">
        <f t="shared" si="22"/>
        <v>0</v>
      </c>
      <c r="O41" s="66">
        <f t="shared" si="23"/>
        <v>0</v>
      </c>
      <c r="P41" s="18">
        <f>'Used Details'!V41</f>
        <v>135.05</v>
      </c>
      <c r="Q41" s="18">
        <v>15.32</v>
      </c>
      <c r="R41" s="55">
        <f t="shared" si="24"/>
        <v>119.73000000000002</v>
      </c>
      <c r="S41" s="61">
        <f t="shared" si="25"/>
        <v>0.9536082474226805</v>
      </c>
      <c r="T41" s="61">
        <f t="shared" si="26"/>
        <v>0.10817681118486089</v>
      </c>
      <c r="U41" s="74">
        <f t="shared" si="27"/>
        <v>7.815274151436032</v>
      </c>
      <c r="V41" s="61">
        <f t="shared" si="28"/>
        <v>0.11343946686412439</v>
      </c>
    </row>
    <row r="42" spans="1:22" ht="13.5">
      <c r="A42" s="36" t="s">
        <v>75</v>
      </c>
      <c r="B42" s="20"/>
      <c r="C42" s="18"/>
      <c r="D42" s="19">
        <f>'Used Details'!P42</f>
        <v>2.7</v>
      </c>
      <c r="E42" s="20">
        <v>0</v>
      </c>
      <c r="F42" s="53">
        <f t="shared" si="19"/>
        <v>2.7</v>
      </c>
      <c r="G42" s="19">
        <f>'Used Details'!Q42</f>
        <v>91.3</v>
      </c>
      <c r="H42" s="20">
        <v>0</v>
      </c>
      <c r="I42" s="53">
        <f t="shared" si="20"/>
        <v>91.3</v>
      </c>
      <c r="J42" s="19">
        <f>'Used Details'!R42</f>
        <v>2.7</v>
      </c>
      <c r="K42" s="20">
        <v>0</v>
      </c>
      <c r="L42" s="53">
        <f t="shared" si="21"/>
        <v>2.7</v>
      </c>
      <c r="M42" s="20">
        <f>'Used Details'!S42</f>
        <v>0</v>
      </c>
      <c r="N42" s="20">
        <f t="shared" si="22"/>
        <v>0</v>
      </c>
      <c r="O42" s="66">
        <f t="shared" si="23"/>
        <v>0</v>
      </c>
      <c r="P42" s="18">
        <f>'Used Details'!V42</f>
        <v>49.95</v>
      </c>
      <c r="Q42" s="18">
        <v>0</v>
      </c>
      <c r="R42" s="55">
        <f t="shared" si="24"/>
        <v>49.95</v>
      </c>
      <c r="S42" s="59">
        <f t="shared" si="25"/>
      </c>
      <c r="T42" s="59">
        <f t="shared" si="26"/>
      </c>
      <c r="U42" s="73">
        <f t="shared" si="27"/>
      </c>
      <c r="V42" s="59">
        <f t="shared" si="28"/>
        <v>0</v>
      </c>
    </row>
    <row r="43" spans="1:22" ht="13.5">
      <c r="A43" s="36" t="s">
        <v>76</v>
      </c>
      <c r="B43" s="20">
        <f>Sales!C75</f>
        <v>599</v>
      </c>
      <c r="C43" s="18">
        <f>Sales!E75</f>
        <v>4607.73</v>
      </c>
      <c r="D43" s="20"/>
      <c r="E43" s="19">
        <v>45.1334</v>
      </c>
      <c r="F43" s="53">
        <f t="shared" si="19"/>
        <v>-45.1334</v>
      </c>
      <c r="G43" s="20"/>
      <c r="H43" s="19">
        <v>1314.4</v>
      </c>
      <c r="I43" s="53">
        <f t="shared" si="20"/>
        <v>-1314.4</v>
      </c>
      <c r="J43" s="20">
        <v>0</v>
      </c>
      <c r="K43" s="20">
        <v>0</v>
      </c>
      <c r="L43" s="54">
        <f t="shared" si="21"/>
        <v>0</v>
      </c>
      <c r="M43" s="20">
        <v>0</v>
      </c>
      <c r="N43" s="20">
        <f>ROUND(1314,0)</f>
        <v>1314</v>
      </c>
      <c r="O43" s="66">
        <f t="shared" si="23"/>
        <v>-1314</v>
      </c>
      <c r="P43" s="18">
        <v>0</v>
      </c>
      <c r="Q43" s="18">
        <v>606.01</v>
      </c>
      <c r="R43" s="55">
        <f t="shared" si="24"/>
        <v>-606.01</v>
      </c>
      <c r="S43" s="59">
        <f t="shared" si="25"/>
        <v>0</v>
      </c>
      <c r="T43" s="59">
        <f t="shared" si="26"/>
        <v>0.1315202930727278</v>
      </c>
      <c r="U43" s="73">
        <f t="shared" si="27"/>
        <v>-1</v>
      </c>
      <c r="V43" s="59">
        <f t="shared" si="28"/>
      </c>
    </row>
    <row r="44" spans="1:22" ht="13.5">
      <c r="A44" s="38" t="s">
        <v>77</v>
      </c>
      <c r="B44" s="50">
        <f>SUM(B34:B43)</f>
        <v>613</v>
      </c>
      <c r="C44" s="24">
        <f>SUM(C34:C43)</f>
        <v>4749.349999999999</v>
      </c>
      <c r="D44" s="25">
        <f>SUM(D34:D43)</f>
        <v>51.4</v>
      </c>
      <c r="E44" s="25">
        <f>SUM(E34:E43)</f>
        <v>45.961600000000004</v>
      </c>
      <c r="F44" s="25">
        <f t="shared" si="19"/>
        <v>5.438399999999994</v>
      </c>
      <c r="G44" s="25">
        <f>SUM(G34:G43)</f>
        <v>1496.8999999999999</v>
      </c>
      <c r="H44" s="25">
        <f>SUM(H34:H43)</f>
        <v>1342.4</v>
      </c>
      <c r="I44" s="25">
        <f t="shared" si="20"/>
        <v>154.49999999999977</v>
      </c>
      <c r="J44" s="25">
        <f>SUM(J34:J43)</f>
        <v>44.3</v>
      </c>
      <c r="K44" s="25">
        <f>SUM(K34:K43)</f>
        <v>0.8</v>
      </c>
      <c r="L44" s="25">
        <f t="shared" si="21"/>
        <v>43.5</v>
      </c>
      <c r="M44" s="50">
        <f>SUM(M34:M43)</f>
        <v>0</v>
      </c>
      <c r="N44" s="50">
        <f>SUM(N34:N43)</f>
        <v>1314</v>
      </c>
      <c r="O44" s="50">
        <f t="shared" si="23"/>
        <v>-1314</v>
      </c>
      <c r="P44" s="24">
        <f>SUM(P34:P43)</f>
        <v>690.1500000000001</v>
      </c>
      <c r="Q44" s="24">
        <f>SUM(Q34:Q43)</f>
        <v>621.33</v>
      </c>
      <c r="R44" s="24">
        <f t="shared" si="24"/>
        <v>68.82000000000005</v>
      </c>
      <c r="S44" s="69">
        <f t="shared" si="25"/>
        <v>0.14531462200090542</v>
      </c>
      <c r="T44" s="69">
        <f t="shared" si="26"/>
        <v>0.1308242180508912</v>
      </c>
      <c r="U44" s="69">
        <f t="shared" si="27"/>
        <v>0.11076239679397425</v>
      </c>
      <c r="V44" s="69">
        <f t="shared" si="28"/>
        <v>0.900282547272332</v>
      </c>
    </row>
    <row r="45" spans="1:22" ht="13.5">
      <c r="A45" s="35" t="s">
        <v>78</v>
      </c>
      <c r="B45" s="20"/>
      <c r="C45" s="18"/>
      <c r="F45" s="53"/>
      <c r="I45" s="53"/>
      <c r="L45" s="53"/>
      <c r="M45" s="20"/>
      <c r="N45" s="20"/>
      <c r="O45" s="65"/>
      <c r="P45" s="18"/>
      <c r="Q45" s="18"/>
      <c r="R45" s="55"/>
      <c r="S45" s="59"/>
      <c r="T45" s="59"/>
      <c r="U45" s="73"/>
      <c r="V45" s="59"/>
    </row>
    <row r="46" spans="1:22" ht="13.5">
      <c r="A46" s="36" t="s">
        <v>79</v>
      </c>
      <c r="B46" s="20"/>
      <c r="C46" s="18"/>
      <c r="D46" s="19">
        <f>'Used Details'!P45</f>
        <v>17.2</v>
      </c>
      <c r="E46" s="20">
        <v>0</v>
      </c>
      <c r="F46" s="53">
        <f aca="true" t="shared" si="29" ref="F46:F77">IF(D46="",0,D46)-IF(E46="",0,E46)</f>
        <v>17.2</v>
      </c>
      <c r="G46" s="19">
        <f>'Used Details'!Q45</f>
        <v>581.5</v>
      </c>
      <c r="H46" s="20">
        <v>0</v>
      </c>
      <c r="I46" s="53">
        <f aca="true" t="shared" si="30" ref="I46:I77">(IF(G46="",0,G46)-IF(H46="",0,H46))</f>
        <v>581.5</v>
      </c>
      <c r="J46" s="19">
        <f>'Used Details'!R45</f>
        <v>17.2</v>
      </c>
      <c r="K46" s="20">
        <v>0</v>
      </c>
      <c r="L46" s="53">
        <f aca="true" t="shared" si="31" ref="L46:L77">(IF(J46="",0,J46)-IF(K46="",0,K46))</f>
        <v>17.2</v>
      </c>
      <c r="M46" s="20">
        <f>'Used Details'!S45</f>
        <v>0</v>
      </c>
      <c r="N46" s="20">
        <f>ROUND(0,0)</f>
        <v>0</v>
      </c>
      <c r="O46" s="66">
        <f aca="true" t="shared" si="32" ref="O46:O77">ROUND((IF(M46="",0,M46)-IF(N46="",0,N46)),0)</f>
        <v>0</v>
      </c>
      <c r="P46" s="18">
        <f>'Used Details'!V45</f>
        <v>326.8</v>
      </c>
      <c r="Q46" s="18">
        <v>0</v>
      </c>
      <c r="R46" s="55">
        <f aca="true" t="shared" si="33" ref="R46:R77">IF(P46="",0,P46)-IF(Q46="",0,Q46)</f>
        <v>326.8</v>
      </c>
      <c r="S46" s="59">
        <f aca="true" t="shared" si="34" ref="S46:S77">IF(OR(C46=0,C46=""),"",P46/C46)</f>
      </c>
      <c r="T46" s="59">
        <f aca="true" t="shared" si="35" ref="T46:T77">IF(OR(C46=0,C46=""),"",Q46/C46)</f>
      </c>
      <c r="U46" s="73">
        <f aca="true" t="shared" si="36" ref="U46:U77">IF(OR(T46=0,T46=""),S46,(S46-T46)/T46)</f>
      </c>
      <c r="V46" s="59">
        <f aca="true" t="shared" si="37" ref="V46:V77">IF(P46=0,"",(Q46/P46))</f>
        <v>0</v>
      </c>
    </row>
    <row r="47" spans="1:22" ht="13.5">
      <c r="A47" s="36" t="s">
        <v>80</v>
      </c>
      <c r="B47" s="20"/>
      <c r="C47" s="18"/>
      <c r="D47" s="19">
        <f>'Used Details'!P46</f>
        <v>4.4</v>
      </c>
      <c r="E47" s="20">
        <v>0</v>
      </c>
      <c r="F47" s="53">
        <f t="shared" si="29"/>
        <v>4.4</v>
      </c>
      <c r="G47" s="19">
        <f>'Used Details'!Q46</f>
        <v>148.8</v>
      </c>
      <c r="H47" s="20">
        <v>0</v>
      </c>
      <c r="I47" s="53">
        <f t="shared" si="30"/>
        <v>148.8</v>
      </c>
      <c r="J47" s="19">
        <f>'Used Details'!R46</f>
        <v>4.4</v>
      </c>
      <c r="K47" s="20">
        <v>0</v>
      </c>
      <c r="L47" s="53">
        <f t="shared" si="31"/>
        <v>4.4</v>
      </c>
      <c r="M47" s="20">
        <f>'Used Details'!S46</f>
        <v>0</v>
      </c>
      <c r="N47" s="20">
        <f>ROUND(0,0)</f>
        <v>0</v>
      </c>
      <c r="O47" s="66">
        <f t="shared" si="32"/>
        <v>0</v>
      </c>
      <c r="P47" s="18">
        <f>'Used Details'!V46</f>
        <v>83.6</v>
      </c>
      <c r="Q47" s="18">
        <v>0</v>
      </c>
      <c r="R47" s="55">
        <f t="shared" si="33"/>
        <v>83.6</v>
      </c>
      <c r="S47" s="59">
        <f t="shared" si="34"/>
      </c>
      <c r="T47" s="59">
        <f t="shared" si="35"/>
      </c>
      <c r="U47" s="73">
        <f t="shared" si="36"/>
      </c>
      <c r="V47" s="59">
        <f t="shared" si="37"/>
        <v>0</v>
      </c>
    </row>
    <row r="48" spans="1:22" ht="13.5">
      <c r="A48" s="36" t="s">
        <v>81</v>
      </c>
      <c r="B48" s="20"/>
      <c r="C48" s="18"/>
      <c r="D48" s="19">
        <f>'Used Details'!P47</f>
        <v>0.5</v>
      </c>
      <c r="E48" s="20">
        <v>0</v>
      </c>
      <c r="F48" s="53">
        <f t="shared" si="29"/>
        <v>0.5</v>
      </c>
      <c r="G48" s="19">
        <f>'Used Details'!Q47</f>
        <v>16.9</v>
      </c>
      <c r="H48" s="20">
        <v>0</v>
      </c>
      <c r="I48" s="53">
        <f t="shared" si="30"/>
        <v>16.9</v>
      </c>
      <c r="J48" s="19">
        <f>'Used Details'!R47</f>
        <v>0.5</v>
      </c>
      <c r="K48" s="20">
        <v>0</v>
      </c>
      <c r="L48" s="53">
        <f t="shared" si="31"/>
        <v>0.5</v>
      </c>
      <c r="M48" s="20">
        <f>'Used Details'!S47</f>
        <v>0</v>
      </c>
      <c r="N48" s="20">
        <f>ROUND(0,0)</f>
        <v>0</v>
      </c>
      <c r="O48" s="66">
        <f t="shared" si="32"/>
        <v>0</v>
      </c>
      <c r="P48" s="18">
        <f>'Used Details'!V47</f>
        <v>9.5</v>
      </c>
      <c r="Q48" s="18">
        <v>0</v>
      </c>
      <c r="R48" s="55">
        <f t="shared" si="33"/>
        <v>9.5</v>
      </c>
      <c r="S48" s="59">
        <f t="shared" si="34"/>
      </c>
      <c r="T48" s="59">
        <f t="shared" si="35"/>
      </c>
      <c r="U48" s="73">
        <f t="shared" si="36"/>
      </c>
      <c r="V48" s="59">
        <f t="shared" si="37"/>
        <v>0</v>
      </c>
    </row>
    <row r="49" spans="1:22" ht="13.5">
      <c r="A49" s="36" t="s">
        <v>76</v>
      </c>
      <c r="B49" s="20">
        <f>Sales!C83</f>
        <v>340</v>
      </c>
      <c r="C49" s="18">
        <f>Sales!E83</f>
        <v>2559.21</v>
      </c>
      <c r="D49" s="20"/>
      <c r="E49" s="19">
        <v>21.5972</v>
      </c>
      <c r="F49" s="53">
        <f t="shared" si="29"/>
        <v>-21.5972</v>
      </c>
      <c r="G49" s="20"/>
      <c r="H49" s="19">
        <v>730.2</v>
      </c>
      <c r="I49" s="53">
        <f t="shared" si="30"/>
        <v>-730.2</v>
      </c>
      <c r="J49" s="20">
        <v>0</v>
      </c>
      <c r="K49" s="20">
        <v>0</v>
      </c>
      <c r="L49" s="54">
        <f t="shared" si="31"/>
        <v>0</v>
      </c>
      <c r="M49" s="20">
        <v>0</v>
      </c>
      <c r="N49" s="20">
        <f>ROUND(730,0)</f>
        <v>730</v>
      </c>
      <c r="O49" s="66">
        <f t="shared" si="32"/>
        <v>-730</v>
      </c>
      <c r="P49" s="18">
        <v>0</v>
      </c>
      <c r="Q49" s="18">
        <v>410.35</v>
      </c>
      <c r="R49" s="55">
        <f t="shared" si="33"/>
        <v>-410.35</v>
      </c>
      <c r="S49" s="59">
        <f t="shared" si="34"/>
        <v>0</v>
      </c>
      <c r="T49" s="59">
        <f t="shared" si="35"/>
        <v>0.1603424494277531</v>
      </c>
      <c r="U49" s="73">
        <f t="shared" si="36"/>
        <v>-1</v>
      </c>
      <c r="V49" s="59">
        <f t="shared" si="37"/>
      </c>
    </row>
    <row r="50" spans="1:22" ht="13.5">
      <c r="A50" s="38" t="s">
        <v>82</v>
      </c>
      <c r="B50" s="50">
        <f>SUM(B46:B49)</f>
        <v>340</v>
      </c>
      <c r="C50" s="24">
        <f>SUM(C46:C49)</f>
        <v>2559.21</v>
      </c>
      <c r="D50" s="25">
        <f>SUM(D46:D49)</f>
        <v>22.1</v>
      </c>
      <c r="E50" s="25">
        <f>SUM(E46:E49)</f>
        <v>21.5972</v>
      </c>
      <c r="F50" s="25">
        <f t="shared" si="29"/>
        <v>0.5028000000000006</v>
      </c>
      <c r="G50" s="25">
        <f>SUM(G46:G49)</f>
        <v>747.1999999999999</v>
      </c>
      <c r="H50" s="25">
        <f>SUM(H46:H49)</f>
        <v>730.2</v>
      </c>
      <c r="I50" s="25">
        <f t="shared" si="30"/>
        <v>16.999999999999886</v>
      </c>
      <c r="J50" s="25">
        <f>SUM(J46:J49)</f>
        <v>22.1</v>
      </c>
      <c r="K50" s="50">
        <f>SUM(K46:K49)</f>
        <v>0</v>
      </c>
      <c r="L50" s="25">
        <f t="shared" si="31"/>
        <v>22.1</v>
      </c>
      <c r="M50" s="50">
        <f>SUM(M46:M49)</f>
        <v>0</v>
      </c>
      <c r="N50" s="50">
        <f>SUM(N46:N49)</f>
        <v>730</v>
      </c>
      <c r="O50" s="50">
        <f t="shared" si="32"/>
        <v>-730</v>
      </c>
      <c r="P50" s="24">
        <f>SUM(P46:P49)</f>
        <v>419.9</v>
      </c>
      <c r="Q50" s="24">
        <f>SUM(Q46:Q49)</f>
        <v>410.35</v>
      </c>
      <c r="R50" s="24">
        <f t="shared" si="33"/>
        <v>9.549999999999955</v>
      </c>
      <c r="S50" s="70">
        <f t="shared" si="34"/>
        <v>0.1640740697324565</v>
      </c>
      <c r="T50" s="70">
        <f t="shared" si="35"/>
        <v>0.1603424494277531</v>
      </c>
      <c r="U50" s="70">
        <f t="shared" si="36"/>
        <v>0.023272815888875274</v>
      </c>
      <c r="V50" s="70">
        <f t="shared" si="37"/>
        <v>0.9772564896403907</v>
      </c>
    </row>
    <row r="51" spans="1:22" ht="13.5">
      <c r="A51" s="17" t="s">
        <v>83</v>
      </c>
      <c r="B51" s="20">
        <f>Sales!C87</f>
        <v>24</v>
      </c>
      <c r="C51" s="18">
        <f>Sales!E87</f>
        <v>182.09</v>
      </c>
      <c r="D51" s="19">
        <f>'Used Details'!P49</f>
        <v>1.9</v>
      </c>
      <c r="E51" s="19">
        <v>1.5735</v>
      </c>
      <c r="F51" s="53">
        <f t="shared" si="29"/>
        <v>0.3265</v>
      </c>
      <c r="G51" s="19">
        <f>'Used Details'!Q49</f>
        <v>64.2</v>
      </c>
      <c r="H51" s="19">
        <v>53.2</v>
      </c>
      <c r="I51" s="54">
        <f t="shared" si="30"/>
        <v>11</v>
      </c>
      <c r="J51" s="19">
        <f>'Used Details'!R49</f>
        <v>1.9</v>
      </c>
      <c r="K51" s="19">
        <v>1.6</v>
      </c>
      <c r="L51" s="53">
        <f t="shared" si="31"/>
        <v>0.2999999999999998</v>
      </c>
      <c r="M51" s="20">
        <f>'Used Details'!S49</f>
        <v>0</v>
      </c>
      <c r="N51" s="20">
        <f aca="true" t="shared" si="38" ref="N51:N75">ROUND(0,0)</f>
        <v>0</v>
      </c>
      <c r="O51" s="66">
        <f t="shared" si="32"/>
        <v>0</v>
      </c>
      <c r="P51" s="18">
        <f>'Used Details'!V49</f>
        <v>50.5333</v>
      </c>
      <c r="Q51" s="18">
        <v>41.85</v>
      </c>
      <c r="R51" s="55">
        <f t="shared" si="33"/>
        <v>8.683299999999996</v>
      </c>
      <c r="S51" s="61">
        <f t="shared" si="34"/>
        <v>0.2775182602009995</v>
      </c>
      <c r="T51" s="61">
        <f t="shared" si="35"/>
        <v>0.22983140205392938</v>
      </c>
      <c r="U51" s="74">
        <f t="shared" si="36"/>
        <v>0.2074862604540024</v>
      </c>
      <c r="V51" s="61">
        <f t="shared" si="37"/>
        <v>0.82816677319708</v>
      </c>
    </row>
    <row r="52" spans="1:22" ht="13.5">
      <c r="A52" s="17" t="s">
        <v>84</v>
      </c>
      <c r="B52" s="20">
        <f>Sales!C92</f>
        <v>185</v>
      </c>
      <c r="C52" s="18">
        <f>Sales!E92</f>
        <v>1628.52</v>
      </c>
      <c r="D52" s="19">
        <f>'Used Details'!P50</f>
        <v>12.5</v>
      </c>
      <c r="E52" s="19">
        <v>11.2348</v>
      </c>
      <c r="F52" s="53">
        <f t="shared" si="29"/>
        <v>1.2652</v>
      </c>
      <c r="G52" s="19">
        <f>'Used Details'!Q50</f>
        <v>422.6</v>
      </c>
      <c r="H52" s="19">
        <v>379.9</v>
      </c>
      <c r="I52" s="53">
        <f t="shared" si="30"/>
        <v>42.700000000000045</v>
      </c>
      <c r="J52" s="19">
        <f>'Used Details'!R50</f>
        <v>12.5</v>
      </c>
      <c r="K52" s="19">
        <v>11.2</v>
      </c>
      <c r="L52" s="53">
        <f t="shared" si="31"/>
        <v>1.3000000000000007</v>
      </c>
      <c r="M52" s="20">
        <f>'Used Details'!S50</f>
        <v>0</v>
      </c>
      <c r="N52" s="20">
        <f t="shared" si="38"/>
        <v>0</v>
      </c>
      <c r="O52" s="66">
        <f t="shared" si="32"/>
        <v>0</v>
      </c>
      <c r="P52" s="18">
        <f>'Used Details'!V50</f>
        <v>192</v>
      </c>
      <c r="Q52" s="18">
        <v>172.57</v>
      </c>
      <c r="R52" s="55">
        <f t="shared" si="33"/>
        <v>19.430000000000007</v>
      </c>
      <c r="S52" s="61">
        <f t="shared" si="34"/>
        <v>0.11789845995136689</v>
      </c>
      <c r="T52" s="61">
        <f t="shared" si="35"/>
        <v>0.10596738142608012</v>
      </c>
      <c r="U52" s="74">
        <f t="shared" si="36"/>
        <v>0.11259199165556014</v>
      </c>
      <c r="V52" s="61">
        <f t="shared" si="37"/>
        <v>0.8988020833333333</v>
      </c>
    </row>
    <row r="53" spans="1:22" ht="13.5">
      <c r="A53" s="17" t="s">
        <v>85</v>
      </c>
      <c r="B53" s="20">
        <f>Sales!C97</f>
        <v>19</v>
      </c>
      <c r="C53" s="18">
        <f>Sales!E97</f>
        <v>151.3</v>
      </c>
      <c r="D53" s="20">
        <f>'Used Details'!P51</f>
        <v>2</v>
      </c>
      <c r="E53" s="19">
        <v>1.4064</v>
      </c>
      <c r="F53" s="53">
        <f t="shared" si="29"/>
        <v>0.5935999999999999</v>
      </c>
      <c r="G53" s="19">
        <f>'Used Details'!Q51</f>
        <v>67.6</v>
      </c>
      <c r="H53" s="19">
        <v>47.6</v>
      </c>
      <c r="I53" s="53">
        <f t="shared" si="30"/>
        <v>19.999999999999993</v>
      </c>
      <c r="J53" s="20">
        <f>'Used Details'!R51</f>
        <v>2</v>
      </c>
      <c r="K53" s="19">
        <v>1.4</v>
      </c>
      <c r="L53" s="53">
        <f t="shared" si="31"/>
        <v>0.6000000000000001</v>
      </c>
      <c r="M53" s="20">
        <f>'Used Details'!S51</f>
        <v>0</v>
      </c>
      <c r="N53" s="20">
        <f t="shared" si="38"/>
        <v>0</v>
      </c>
      <c r="O53" s="66">
        <f t="shared" si="32"/>
        <v>0</v>
      </c>
      <c r="P53" s="18">
        <f>'Used Details'!V51</f>
        <v>49.6666</v>
      </c>
      <c r="Q53" s="18">
        <v>34.93</v>
      </c>
      <c r="R53" s="55">
        <f t="shared" si="33"/>
        <v>14.736600000000003</v>
      </c>
      <c r="S53" s="61">
        <f t="shared" si="34"/>
        <v>0.328265697290152</v>
      </c>
      <c r="T53" s="61">
        <f t="shared" si="35"/>
        <v>0.23086582947785855</v>
      </c>
      <c r="U53" s="74">
        <f t="shared" si="36"/>
        <v>0.42188949327225866</v>
      </c>
      <c r="V53" s="61">
        <f t="shared" si="37"/>
        <v>0.703289534616825</v>
      </c>
    </row>
    <row r="54" spans="1:22" ht="13.5">
      <c r="A54" s="17" t="s">
        <v>86</v>
      </c>
      <c r="B54" s="20">
        <f>Sales!C100</f>
        <v>14</v>
      </c>
      <c r="C54" s="18">
        <f>Sales!E100</f>
        <v>113.09</v>
      </c>
      <c r="D54" s="19">
        <f>'Used Details'!P52</f>
        <v>1.4</v>
      </c>
      <c r="E54" s="19">
        <v>1.0352</v>
      </c>
      <c r="F54" s="53">
        <f t="shared" si="29"/>
        <v>0.3648</v>
      </c>
      <c r="G54" s="19">
        <f>'Used Details'!Q52</f>
        <v>47.3</v>
      </c>
      <c r="H54" s="20">
        <v>35</v>
      </c>
      <c r="I54" s="53">
        <f t="shared" si="30"/>
        <v>12.299999999999997</v>
      </c>
      <c r="J54" s="19">
        <f>'Used Details'!R52</f>
        <v>1.4</v>
      </c>
      <c r="K54" s="20">
        <v>1</v>
      </c>
      <c r="L54" s="53">
        <f t="shared" si="31"/>
        <v>0.3999999999999999</v>
      </c>
      <c r="M54" s="20">
        <f>'Used Details'!S52</f>
        <v>0</v>
      </c>
      <c r="N54" s="20">
        <f t="shared" si="38"/>
        <v>0</v>
      </c>
      <c r="O54" s="66">
        <f t="shared" si="32"/>
        <v>0</v>
      </c>
      <c r="P54" s="18">
        <f>'Used Details'!V52</f>
        <v>37.1</v>
      </c>
      <c r="Q54" s="18">
        <v>27.43</v>
      </c>
      <c r="R54" s="55">
        <f t="shared" si="33"/>
        <v>9.670000000000002</v>
      </c>
      <c r="S54" s="61">
        <f t="shared" si="34"/>
        <v>0.3280572994959767</v>
      </c>
      <c r="T54" s="61">
        <f t="shared" si="35"/>
        <v>0.24255018127155362</v>
      </c>
      <c r="U54" s="74">
        <f t="shared" si="36"/>
        <v>0.35253372220196877</v>
      </c>
      <c r="V54" s="61">
        <f t="shared" si="37"/>
        <v>0.7393530997304582</v>
      </c>
    </row>
    <row r="55" spans="1:22" ht="13.5">
      <c r="A55" s="17" t="s">
        <v>87</v>
      </c>
      <c r="B55" s="20">
        <f>Sales!C102</f>
        <v>27</v>
      </c>
      <c r="C55" s="18">
        <f>Sales!E102</f>
        <v>211.5</v>
      </c>
      <c r="D55" s="19">
        <f>'Used Details'!P53</f>
        <v>1.7</v>
      </c>
      <c r="E55" s="19">
        <v>1.677</v>
      </c>
      <c r="F55" s="53">
        <f t="shared" si="29"/>
        <v>0.02299999999999991</v>
      </c>
      <c r="G55" s="19">
        <f>'Used Details'!Q53</f>
        <v>57.5</v>
      </c>
      <c r="H55" s="19">
        <v>56.7</v>
      </c>
      <c r="I55" s="53">
        <f t="shared" si="30"/>
        <v>0.7999999999999972</v>
      </c>
      <c r="J55" s="19">
        <f>'Used Details'!R53</f>
        <v>1.7</v>
      </c>
      <c r="K55" s="19">
        <v>1.7</v>
      </c>
      <c r="L55" s="54">
        <f t="shared" si="31"/>
        <v>0</v>
      </c>
      <c r="M55" s="20">
        <f>'Used Details'!S53</f>
        <v>0</v>
      </c>
      <c r="N55" s="20">
        <f t="shared" si="38"/>
        <v>0</v>
      </c>
      <c r="O55" s="66">
        <f t="shared" si="32"/>
        <v>0</v>
      </c>
      <c r="P55" s="18">
        <f>'Used Details'!V53</f>
        <v>48.212</v>
      </c>
      <c r="Q55" s="18">
        <v>47.56</v>
      </c>
      <c r="R55" s="55">
        <f t="shared" si="33"/>
        <v>0.652000000000001</v>
      </c>
      <c r="S55" s="59">
        <f t="shared" si="34"/>
        <v>0.22795271867612293</v>
      </c>
      <c r="T55" s="59">
        <f t="shared" si="35"/>
        <v>0.22486997635933806</v>
      </c>
      <c r="U55" s="73">
        <f t="shared" si="36"/>
        <v>0.013708999158957132</v>
      </c>
      <c r="V55" s="59">
        <f t="shared" si="37"/>
        <v>0.9864763959180287</v>
      </c>
    </row>
    <row r="56" spans="1:22" ht="13.5">
      <c r="A56" s="17" t="s">
        <v>88</v>
      </c>
      <c r="B56" s="20">
        <f>Sales!C111</f>
        <v>555</v>
      </c>
      <c r="C56" s="18">
        <f>Sales!E111</f>
        <v>4133.87</v>
      </c>
      <c r="D56" s="19">
        <f>'Used Details'!P54</f>
        <v>42.1</v>
      </c>
      <c r="E56" s="19">
        <v>35.0399</v>
      </c>
      <c r="F56" s="53">
        <f t="shared" si="29"/>
        <v>7.0600999999999985</v>
      </c>
      <c r="G56" s="19">
        <f>'Used Details'!Q54</f>
        <v>1423.4</v>
      </c>
      <c r="H56" s="19">
        <v>1184.7</v>
      </c>
      <c r="I56" s="53">
        <f t="shared" si="30"/>
        <v>238.70000000000005</v>
      </c>
      <c r="J56" s="19">
        <f>'Used Details'!R54</f>
        <v>42.1</v>
      </c>
      <c r="K56" s="20">
        <v>35</v>
      </c>
      <c r="L56" s="53">
        <f t="shared" si="31"/>
        <v>7.100000000000001</v>
      </c>
      <c r="M56" s="20">
        <f>'Used Details'!S54</f>
        <v>0</v>
      </c>
      <c r="N56" s="20">
        <f t="shared" si="38"/>
        <v>0</v>
      </c>
      <c r="O56" s="66">
        <f t="shared" si="32"/>
        <v>0</v>
      </c>
      <c r="P56" s="18">
        <f>'Used Details'!V54</f>
        <v>954.7845</v>
      </c>
      <c r="Q56" s="18">
        <v>794.67</v>
      </c>
      <c r="R56" s="55">
        <f t="shared" si="33"/>
        <v>160.11450000000002</v>
      </c>
      <c r="S56" s="61">
        <f t="shared" si="34"/>
        <v>0.23096626163860984</v>
      </c>
      <c r="T56" s="61">
        <f t="shared" si="35"/>
        <v>0.19223391156470812</v>
      </c>
      <c r="U56" s="74">
        <f t="shared" si="36"/>
        <v>0.2014855222922724</v>
      </c>
      <c r="V56" s="61">
        <f t="shared" si="37"/>
        <v>0.8323029961211142</v>
      </c>
    </row>
    <row r="57" spans="1:22" ht="13.5">
      <c r="A57" s="17" t="s">
        <v>89</v>
      </c>
      <c r="B57" s="20">
        <f>Sales!C115</f>
        <v>29</v>
      </c>
      <c r="C57" s="18">
        <f>Sales!E115</f>
        <v>218.85</v>
      </c>
      <c r="D57" s="19">
        <f>'Used Details'!P55</f>
        <v>2.6</v>
      </c>
      <c r="E57" s="19">
        <v>2.3147</v>
      </c>
      <c r="F57" s="53">
        <f t="shared" si="29"/>
        <v>0.2852999999999999</v>
      </c>
      <c r="G57" s="19">
        <f>'Used Details'!Q55</f>
        <v>65.9</v>
      </c>
      <c r="H57" s="19">
        <v>58.7</v>
      </c>
      <c r="I57" s="53">
        <f t="shared" si="30"/>
        <v>7.200000000000003</v>
      </c>
      <c r="J57" s="20">
        <f>'Used Details'!R55</f>
        <v>2</v>
      </c>
      <c r="K57" s="19">
        <v>1.7</v>
      </c>
      <c r="L57" s="53">
        <f t="shared" si="31"/>
        <v>0.30000000000000004</v>
      </c>
      <c r="M57" s="20">
        <f>'Used Details'!S55</f>
        <v>0</v>
      </c>
      <c r="N57" s="20">
        <f t="shared" si="38"/>
        <v>0</v>
      </c>
      <c r="O57" s="66">
        <f t="shared" si="32"/>
        <v>0</v>
      </c>
      <c r="P57" s="18">
        <f>'Used Details'!V55</f>
        <v>57.6917</v>
      </c>
      <c r="Q57" s="18">
        <v>51.36</v>
      </c>
      <c r="R57" s="55">
        <f t="shared" si="33"/>
        <v>6.331699999999998</v>
      </c>
      <c r="S57" s="61">
        <f t="shared" si="34"/>
        <v>0.2636129769248344</v>
      </c>
      <c r="T57" s="61">
        <f t="shared" si="35"/>
        <v>0.234681288553804</v>
      </c>
      <c r="U57" s="74">
        <f t="shared" si="36"/>
        <v>0.12328076323987537</v>
      </c>
      <c r="V57" s="61">
        <f t="shared" si="37"/>
        <v>0.8902493772934409</v>
      </c>
    </row>
    <row r="58" spans="1:22" ht="13.5">
      <c r="A58" s="17" t="s">
        <v>90</v>
      </c>
      <c r="B58" s="20">
        <f>Sales!C120</f>
        <v>502</v>
      </c>
      <c r="C58" s="18">
        <f>Sales!E120</f>
        <v>3694.8199999999997</v>
      </c>
      <c r="D58" s="19">
        <f>'Used Details'!P56</f>
        <v>21.3</v>
      </c>
      <c r="E58" s="19">
        <v>27.6678</v>
      </c>
      <c r="F58" s="53">
        <f t="shared" si="29"/>
        <v>-6.367799999999999</v>
      </c>
      <c r="G58" s="19">
        <f>'Used Details'!Q56</f>
        <v>720.2</v>
      </c>
      <c r="H58" s="19">
        <v>935.5</v>
      </c>
      <c r="I58" s="53">
        <f t="shared" si="30"/>
        <v>-215.29999999999995</v>
      </c>
      <c r="J58" s="19">
        <f>'Used Details'!R56</f>
        <v>21.3</v>
      </c>
      <c r="K58" s="19">
        <v>27.7</v>
      </c>
      <c r="L58" s="53">
        <f t="shared" si="31"/>
        <v>-6.399999999999999</v>
      </c>
      <c r="M58" s="20">
        <f>'Used Details'!S56</f>
        <v>0</v>
      </c>
      <c r="N58" s="20">
        <f t="shared" si="38"/>
        <v>0</v>
      </c>
      <c r="O58" s="66">
        <f t="shared" si="32"/>
        <v>0</v>
      </c>
      <c r="P58" s="18">
        <f>'Used Details'!V56</f>
        <v>310.98</v>
      </c>
      <c r="Q58" s="18">
        <v>403.95</v>
      </c>
      <c r="R58" s="55">
        <f t="shared" si="33"/>
        <v>-92.96999999999997</v>
      </c>
      <c r="S58" s="59">
        <f t="shared" si="34"/>
        <v>0.08416648172306095</v>
      </c>
      <c r="T58" s="59">
        <f t="shared" si="35"/>
        <v>0.109328735905944</v>
      </c>
      <c r="U58" s="73">
        <f t="shared" si="36"/>
        <v>-0.23015224656516883</v>
      </c>
      <c r="V58" s="59">
        <f t="shared" si="37"/>
        <v>1.2989581323557784</v>
      </c>
    </row>
    <row r="59" spans="1:22" ht="13.5">
      <c r="A59" s="17" t="s">
        <v>91</v>
      </c>
      <c r="B59" s="20">
        <f>Sales!C123</f>
        <v>7</v>
      </c>
      <c r="C59" s="18">
        <f>Sales!E123</f>
        <v>54.730000000000004</v>
      </c>
      <c r="D59" s="19">
        <f>'Used Details'!P57</f>
        <v>0.1</v>
      </c>
      <c r="E59" s="19">
        <v>0.559</v>
      </c>
      <c r="F59" s="53">
        <f t="shared" si="29"/>
        <v>-0.4590000000000001</v>
      </c>
      <c r="G59" s="19">
        <f>'Used Details'!Q57</f>
        <v>3.4</v>
      </c>
      <c r="H59" s="19">
        <v>18.9</v>
      </c>
      <c r="I59" s="53">
        <f t="shared" si="30"/>
        <v>-15.499999999999998</v>
      </c>
      <c r="J59" s="19">
        <f>'Used Details'!R57</f>
        <v>0.1</v>
      </c>
      <c r="K59" s="19">
        <v>0.6</v>
      </c>
      <c r="L59" s="53">
        <f t="shared" si="31"/>
        <v>-0.5</v>
      </c>
      <c r="M59" s="20">
        <f>'Used Details'!S57</f>
        <v>0</v>
      </c>
      <c r="N59" s="20">
        <f t="shared" si="38"/>
        <v>0</v>
      </c>
      <c r="O59" s="66">
        <f t="shared" si="32"/>
        <v>0</v>
      </c>
      <c r="P59" s="18">
        <f>'Used Details'!V57</f>
        <v>2.683</v>
      </c>
      <c r="Q59" s="18">
        <v>15</v>
      </c>
      <c r="R59" s="55">
        <f t="shared" si="33"/>
        <v>-12.317</v>
      </c>
      <c r="S59" s="59">
        <f t="shared" si="34"/>
        <v>0.049022473963091534</v>
      </c>
      <c r="T59" s="59">
        <f t="shared" si="35"/>
        <v>0.2740727206285401</v>
      </c>
      <c r="U59" s="73">
        <f t="shared" si="36"/>
        <v>-0.8211333333333334</v>
      </c>
      <c r="V59" s="59">
        <f t="shared" si="37"/>
        <v>5.590756615728663</v>
      </c>
    </row>
    <row r="60" spans="1:22" ht="13.5">
      <c r="A60" s="17" t="s">
        <v>92</v>
      </c>
      <c r="B60" s="20">
        <f>Sales!C128</f>
        <v>223</v>
      </c>
      <c r="C60" s="18">
        <f>Sales!E128</f>
        <v>1614.8</v>
      </c>
      <c r="D60" s="19">
        <f>'Used Details'!P58</f>
        <v>9.7</v>
      </c>
      <c r="E60" s="19">
        <v>12.2538</v>
      </c>
      <c r="F60" s="53">
        <f t="shared" si="29"/>
        <v>-2.5538000000000007</v>
      </c>
      <c r="G60" s="20">
        <f>'Used Details'!Q58</f>
        <v>328</v>
      </c>
      <c r="H60" s="19">
        <v>414.3</v>
      </c>
      <c r="I60" s="53">
        <f t="shared" si="30"/>
        <v>-86.30000000000001</v>
      </c>
      <c r="J60" s="19">
        <f>'Used Details'!R58</f>
        <v>9.7</v>
      </c>
      <c r="K60" s="19">
        <v>12.3</v>
      </c>
      <c r="L60" s="53">
        <f t="shared" si="31"/>
        <v>-2.6000000000000014</v>
      </c>
      <c r="M60" s="20">
        <f>'Used Details'!S58</f>
        <v>0</v>
      </c>
      <c r="N60" s="20">
        <f t="shared" si="38"/>
        <v>0</v>
      </c>
      <c r="O60" s="66">
        <f t="shared" si="32"/>
        <v>0</v>
      </c>
      <c r="P60" s="18">
        <f>'Used Details'!V58</f>
        <v>192.683</v>
      </c>
      <c r="Q60" s="18">
        <v>243.41</v>
      </c>
      <c r="R60" s="55">
        <f t="shared" si="33"/>
        <v>-50.727000000000004</v>
      </c>
      <c r="S60" s="59">
        <f t="shared" si="34"/>
        <v>0.11932313599207332</v>
      </c>
      <c r="T60" s="59">
        <f t="shared" si="35"/>
        <v>0.15073693336636115</v>
      </c>
      <c r="U60" s="73">
        <f t="shared" si="36"/>
        <v>-0.20840146255289424</v>
      </c>
      <c r="V60" s="59">
        <f t="shared" si="37"/>
        <v>1.263266608886098</v>
      </c>
    </row>
    <row r="61" spans="1:22" ht="13.5">
      <c r="A61" s="17" t="s">
        <v>93</v>
      </c>
      <c r="B61" s="20">
        <f>Sales!C135</f>
        <v>731</v>
      </c>
      <c r="C61" s="18">
        <f>Sales!E135</f>
        <v>5748.760000000001</v>
      </c>
      <c r="D61" s="19">
        <f>'Used Details'!P59</f>
        <v>43.6</v>
      </c>
      <c r="E61" s="19">
        <v>46.1674</v>
      </c>
      <c r="F61" s="53">
        <f t="shared" si="29"/>
        <v>-2.5673999999999992</v>
      </c>
      <c r="G61" s="19">
        <f>'Used Details'!Q59</f>
        <v>1474.1</v>
      </c>
      <c r="H61" s="19">
        <v>1560.9</v>
      </c>
      <c r="I61" s="53">
        <f t="shared" si="30"/>
        <v>-86.80000000000018</v>
      </c>
      <c r="J61" s="19">
        <f>'Used Details'!R59</f>
        <v>43.6</v>
      </c>
      <c r="K61" s="19">
        <v>46.2</v>
      </c>
      <c r="L61" s="53">
        <f t="shared" si="31"/>
        <v>-2.6000000000000014</v>
      </c>
      <c r="M61" s="20">
        <f>'Used Details'!S59</f>
        <v>0</v>
      </c>
      <c r="N61" s="20">
        <f t="shared" si="38"/>
        <v>0</v>
      </c>
      <c r="O61" s="66">
        <f t="shared" si="32"/>
        <v>0</v>
      </c>
      <c r="P61" s="18">
        <f>'Used Details'!V59</f>
        <v>1046.4</v>
      </c>
      <c r="Q61" s="18">
        <v>1108.02</v>
      </c>
      <c r="R61" s="55">
        <f t="shared" si="33"/>
        <v>-61.61999999999989</v>
      </c>
      <c r="S61" s="59">
        <f t="shared" si="34"/>
        <v>0.182021862105915</v>
      </c>
      <c r="T61" s="59">
        <f t="shared" si="35"/>
        <v>0.1927406953847438</v>
      </c>
      <c r="U61" s="73">
        <f t="shared" si="36"/>
        <v>-0.05561271457193903</v>
      </c>
      <c r="V61" s="59">
        <f t="shared" si="37"/>
        <v>1.058887614678899</v>
      </c>
    </row>
    <row r="62" spans="1:22" ht="13.5">
      <c r="A62" s="17" t="s">
        <v>94</v>
      </c>
      <c r="B62" s="20">
        <f>Sales!C139</f>
        <v>7</v>
      </c>
      <c r="C62" s="18">
        <f>Sales!E139</f>
        <v>54.26</v>
      </c>
      <c r="D62" s="19">
        <f>'Used Details'!P60</f>
        <v>0.5</v>
      </c>
      <c r="E62" s="19">
        <v>0.5353</v>
      </c>
      <c r="F62" s="53">
        <f t="shared" si="29"/>
        <v>-0.0353</v>
      </c>
      <c r="G62" s="19">
        <f>'Used Details'!Q60</f>
        <v>16.9</v>
      </c>
      <c r="H62" s="19">
        <v>18.1</v>
      </c>
      <c r="I62" s="53">
        <f t="shared" si="30"/>
        <v>-1.2000000000000028</v>
      </c>
      <c r="J62" s="19">
        <f>'Used Details'!R60</f>
        <v>0.5</v>
      </c>
      <c r="K62" s="19">
        <v>0.5</v>
      </c>
      <c r="L62" s="54">
        <f t="shared" si="31"/>
        <v>0</v>
      </c>
      <c r="M62" s="20">
        <f>'Used Details'!S60</f>
        <v>0</v>
      </c>
      <c r="N62" s="20">
        <f t="shared" si="38"/>
        <v>0</v>
      </c>
      <c r="O62" s="66">
        <f t="shared" si="32"/>
        <v>0</v>
      </c>
      <c r="P62" s="18">
        <f>'Used Details'!V60</f>
        <v>11.25</v>
      </c>
      <c r="Q62" s="18">
        <v>12.05</v>
      </c>
      <c r="R62" s="55">
        <f t="shared" si="33"/>
        <v>-0.8000000000000007</v>
      </c>
      <c r="S62" s="59">
        <f t="shared" si="34"/>
        <v>0.20733505344636935</v>
      </c>
      <c r="T62" s="59">
        <f t="shared" si="35"/>
        <v>0.22207887946922228</v>
      </c>
      <c r="U62" s="73">
        <f t="shared" si="36"/>
        <v>-0.06639004149377592</v>
      </c>
      <c r="V62" s="59">
        <f t="shared" si="37"/>
        <v>1.0711111111111111</v>
      </c>
    </row>
    <row r="63" spans="1:22" ht="13.5">
      <c r="A63" s="17" t="s">
        <v>95</v>
      </c>
      <c r="B63" s="20">
        <f>Sales!C142</f>
        <v>21</v>
      </c>
      <c r="C63" s="18">
        <f>Sales!E142</f>
        <v>160.95</v>
      </c>
      <c r="D63" s="19">
        <f>'Used Details'!P61</f>
        <v>8.9</v>
      </c>
      <c r="E63" s="19">
        <v>5.0281</v>
      </c>
      <c r="F63" s="53">
        <f t="shared" si="29"/>
        <v>3.8719</v>
      </c>
      <c r="G63" s="19">
        <f>'Used Details'!Q61</f>
        <v>300.9</v>
      </c>
      <c r="H63" s="20">
        <v>170</v>
      </c>
      <c r="I63" s="53">
        <f t="shared" si="30"/>
        <v>130.89999999999998</v>
      </c>
      <c r="J63" s="19">
        <f>'Used Details'!R61</f>
        <v>8.9</v>
      </c>
      <c r="K63" s="20">
        <v>5</v>
      </c>
      <c r="L63" s="53">
        <f t="shared" si="31"/>
        <v>3.9000000000000004</v>
      </c>
      <c r="M63" s="20">
        <f>'Used Details'!S61</f>
        <v>0</v>
      </c>
      <c r="N63" s="20">
        <f t="shared" si="38"/>
        <v>0</v>
      </c>
      <c r="O63" s="66">
        <f t="shared" si="32"/>
        <v>0</v>
      </c>
      <c r="P63" s="18">
        <f>'Used Details'!V61</f>
        <v>167.587</v>
      </c>
      <c r="Q63" s="18">
        <v>94.68</v>
      </c>
      <c r="R63" s="55">
        <f t="shared" si="33"/>
        <v>72.90699999999998</v>
      </c>
      <c r="S63" s="61">
        <f t="shared" si="34"/>
        <v>1.0412364088226158</v>
      </c>
      <c r="T63" s="61">
        <f t="shared" si="35"/>
        <v>0.5882572227399815</v>
      </c>
      <c r="U63" s="74">
        <f t="shared" si="36"/>
        <v>0.7700359104351497</v>
      </c>
      <c r="V63" s="61">
        <f t="shared" si="37"/>
        <v>0.5649602892825817</v>
      </c>
    </row>
    <row r="64" spans="1:22" ht="13.5">
      <c r="A64" s="17" t="s">
        <v>96</v>
      </c>
      <c r="B64" s="20"/>
      <c r="C64" s="18"/>
      <c r="D64" s="19">
        <f>'Used Details'!P62</f>
        <v>0.8</v>
      </c>
      <c r="E64" s="20">
        <v>0</v>
      </c>
      <c r="F64" s="53">
        <f t="shared" si="29"/>
        <v>0.8</v>
      </c>
      <c r="G64" s="19">
        <f>'Used Details'!Q62</f>
        <v>20.3</v>
      </c>
      <c r="H64" s="20">
        <v>0</v>
      </c>
      <c r="I64" s="53">
        <f t="shared" si="30"/>
        <v>20.3</v>
      </c>
      <c r="J64" s="19">
        <f>'Used Details'!R62</f>
        <v>0.6</v>
      </c>
      <c r="K64" s="20">
        <v>0</v>
      </c>
      <c r="L64" s="53">
        <f t="shared" si="31"/>
        <v>0.6</v>
      </c>
      <c r="M64" s="20">
        <f>'Used Details'!S62</f>
        <v>0</v>
      </c>
      <c r="N64" s="20">
        <f t="shared" si="38"/>
        <v>0</v>
      </c>
      <c r="O64" s="66">
        <f t="shared" si="32"/>
        <v>0</v>
      </c>
      <c r="P64" s="18">
        <f>'Used Details'!V62</f>
        <v>10.744</v>
      </c>
      <c r="Q64" s="18">
        <v>0</v>
      </c>
      <c r="R64" s="55">
        <f t="shared" si="33"/>
        <v>10.744</v>
      </c>
      <c r="S64" s="59">
        <f t="shared" si="34"/>
      </c>
      <c r="T64" s="59">
        <f t="shared" si="35"/>
      </c>
      <c r="U64" s="73">
        <f t="shared" si="36"/>
      </c>
      <c r="V64" s="59">
        <f t="shared" si="37"/>
        <v>0</v>
      </c>
    </row>
    <row r="65" spans="1:22" ht="13.5">
      <c r="A65" s="17" t="s">
        <v>97</v>
      </c>
      <c r="B65" s="20">
        <f>Sales!C146</f>
        <v>126</v>
      </c>
      <c r="C65" s="18">
        <f>Sales!E146</f>
        <v>957.34</v>
      </c>
      <c r="D65" s="19">
        <f>'Used Details'!P63</f>
        <v>8.2</v>
      </c>
      <c r="E65" s="19">
        <v>8.1041</v>
      </c>
      <c r="F65" s="53">
        <f t="shared" si="29"/>
        <v>0.09589999999999854</v>
      </c>
      <c r="G65" s="19">
        <f>'Used Details'!Q63</f>
        <v>277.3</v>
      </c>
      <c r="H65" s="20">
        <v>274</v>
      </c>
      <c r="I65" s="53">
        <f t="shared" si="30"/>
        <v>3.3000000000000114</v>
      </c>
      <c r="J65" s="19">
        <f>'Used Details'!R63</f>
        <v>8.2</v>
      </c>
      <c r="K65" s="19">
        <v>8.1</v>
      </c>
      <c r="L65" s="53">
        <f t="shared" si="31"/>
        <v>0.09999999999999964</v>
      </c>
      <c r="M65" s="20">
        <f>'Used Details'!S63</f>
        <v>0</v>
      </c>
      <c r="N65" s="20">
        <f t="shared" si="38"/>
        <v>0</v>
      </c>
      <c r="O65" s="66">
        <f t="shared" si="32"/>
        <v>0</v>
      </c>
      <c r="P65" s="18">
        <f>'Used Details'!V63</f>
        <v>120.4375</v>
      </c>
      <c r="Q65" s="18">
        <v>119.03</v>
      </c>
      <c r="R65" s="55">
        <f t="shared" si="33"/>
        <v>1.4074999999999989</v>
      </c>
      <c r="S65" s="59">
        <f t="shared" si="34"/>
        <v>0.12580431194768837</v>
      </c>
      <c r="T65" s="59">
        <f t="shared" si="35"/>
        <v>0.12433409238097227</v>
      </c>
      <c r="U65" s="73">
        <f t="shared" si="36"/>
        <v>0.011824750063009247</v>
      </c>
      <c r="V65" s="59">
        <f t="shared" si="37"/>
        <v>0.9883134405812143</v>
      </c>
    </row>
    <row r="66" spans="1:22" ht="13.5">
      <c r="A66" s="17" t="s">
        <v>98</v>
      </c>
      <c r="B66" s="20">
        <f>Sales!C150</f>
        <v>47</v>
      </c>
      <c r="C66" s="18">
        <f>Sales!E150</f>
        <v>354.02</v>
      </c>
      <c r="D66" s="19">
        <f>'Used Details'!P64</f>
        <v>3.3</v>
      </c>
      <c r="E66" s="19">
        <v>3.1233</v>
      </c>
      <c r="F66" s="53">
        <f t="shared" si="29"/>
        <v>0.17669999999999986</v>
      </c>
      <c r="G66" s="19">
        <f>'Used Details'!Q64</f>
        <v>111.6</v>
      </c>
      <c r="H66" s="19">
        <v>105.6</v>
      </c>
      <c r="I66" s="54">
        <f t="shared" si="30"/>
        <v>6</v>
      </c>
      <c r="J66" s="19">
        <f>'Used Details'!R64</f>
        <v>3.3</v>
      </c>
      <c r="K66" s="19">
        <v>3.1</v>
      </c>
      <c r="L66" s="53">
        <f t="shared" si="31"/>
        <v>0.19999999999999973</v>
      </c>
      <c r="M66" s="20">
        <f>'Used Details'!S64</f>
        <v>0</v>
      </c>
      <c r="N66" s="20">
        <f t="shared" si="38"/>
        <v>0</v>
      </c>
      <c r="O66" s="66">
        <f t="shared" si="32"/>
        <v>0</v>
      </c>
      <c r="P66" s="18">
        <f>'Used Details'!V64</f>
        <v>66</v>
      </c>
      <c r="Q66" s="18">
        <v>62.47</v>
      </c>
      <c r="R66" s="55">
        <f t="shared" si="33"/>
        <v>3.530000000000001</v>
      </c>
      <c r="S66" s="61">
        <f t="shared" si="34"/>
        <v>0.18643014518953732</v>
      </c>
      <c r="T66" s="61">
        <f t="shared" si="35"/>
        <v>0.1764589571210666</v>
      </c>
      <c r="U66" s="74">
        <f t="shared" si="36"/>
        <v>0.056507123419241315</v>
      </c>
      <c r="V66" s="61">
        <f t="shared" si="37"/>
        <v>0.9465151515151515</v>
      </c>
    </row>
    <row r="67" spans="1:22" ht="13.5">
      <c r="A67" s="17" t="s">
        <v>99</v>
      </c>
      <c r="B67" s="20"/>
      <c r="C67" s="18"/>
      <c r="D67" s="20">
        <f>'Used Details'!P65</f>
        <v>1</v>
      </c>
      <c r="E67" s="20">
        <v>0</v>
      </c>
      <c r="F67" s="54">
        <f t="shared" si="29"/>
        <v>1</v>
      </c>
      <c r="G67" s="19">
        <f>'Used Details'!Q65</f>
        <v>25.4</v>
      </c>
      <c r="H67" s="20">
        <v>0</v>
      </c>
      <c r="I67" s="53">
        <f t="shared" si="30"/>
        <v>25.4</v>
      </c>
      <c r="J67" s="19">
        <f>'Used Details'!R65</f>
        <v>0.8</v>
      </c>
      <c r="K67" s="20">
        <v>0</v>
      </c>
      <c r="L67" s="53">
        <f t="shared" si="31"/>
        <v>0.8</v>
      </c>
      <c r="M67" s="20">
        <f>'Used Details'!S65</f>
        <v>0</v>
      </c>
      <c r="N67" s="20">
        <f t="shared" si="38"/>
        <v>0</v>
      </c>
      <c r="O67" s="66">
        <f t="shared" si="32"/>
        <v>0</v>
      </c>
      <c r="P67" s="18">
        <f>'Used Details'!V65</f>
        <v>16.8333</v>
      </c>
      <c r="Q67" s="18">
        <v>0</v>
      </c>
      <c r="R67" s="55">
        <f t="shared" si="33"/>
        <v>16.8333</v>
      </c>
      <c r="S67" s="59">
        <f t="shared" si="34"/>
      </c>
      <c r="T67" s="59">
        <f t="shared" si="35"/>
      </c>
      <c r="U67" s="73">
        <f t="shared" si="36"/>
      </c>
      <c r="V67" s="59">
        <f t="shared" si="37"/>
        <v>0</v>
      </c>
    </row>
    <row r="68" spans="1:22" ht="13.5">
      <c r="A68" s="17" t="s">
        <v>100</v>
      </c>
      <c r="B68" s="20">
        <f>Sales!C154</f>
        <v>84</v>
      </c>
      <c r="C68" s="18">
        <f>Sales!E154</f>
        <v>624.77</v>
      </c>
      <c r="D68" s="19">
        <f>'Used Details'!P66</f>
        <v>5.4</v>
      </c>
      <c r="E68" s="19">
        <v>5.2411</v>
      </c>
      <c r="F68" s="53">
        <f t="shared" si="29"/>
        <v>0.15890000000000004</v>
      </c>
      <c r="G68" s="19">
        <f>'Used Details'!Q66</f>
        <v>182.6</v>
      </c>
      <c r="H68" s="19">
        <v>177.2</v>
      </c>
      <c r="I68" s="53">
        <f t="shared" si="30"/>
        <v>5.400000000000006</v>
      </c>
      <c r="J68" s="19">
        <f>'Used Details'!R66</f>
        <v>5.4</v>
      </c>
      <c r="K68" s="19">
        <v>5.2</v>
      </c>
      <c r="L68" s="53">
        <f t="shared" si="31"/>
        <v>0.20000000000000018</v>
      </c>
      <c r="M68" s="20">
        <f>'Used Details'!S66</f>
        <v>0</v>
      </c>
      <c r="N68" s="20">
        <f t="shared" si="38"/>
        <v>0</v>
      </c>
      <c r="O68" s="66">
        <f t="shared" si="32"/>
        <v>0</v>
      </c>
      <c r="P68" s="18">
        <f>'Used Details'!V66</f>
        <v>86.412</v>
      </c>
      <c r="Q68" s="18">
        <v>83.87</v>
      </c>
      <c r="R68" s="55">
        <f t="shared" si="33"/>
        <v>2.5420000000000016</v>
      </c>
      <c r="S68" s="59">
        <f t="shared" si="34"/>
        <v>0.13831009811610673</v>
      </c>
      <c r="T68" s="59">
        <f t="shared" si="35"/>
        <v>0.13424140083550748</v>
      </c>
      <c r="U68" s="73">
        <f t="shared" si="36"/>
        <v>0.030308811255514392</v>
      </c>
      <c r="V68" s="59">
        <f t="shared" si="37"/>
        <v>0.9705827894273943</v>
      </c>
    </row>
    <row r="69" spans="1:22" ht="13.5">
      <c r="A69" s="17" t="s">
        <v>101</v>
      </c>
      <c r="B69" s="20"/>
      <c r="C69" s="18"/>
      <c r="D69" s="19">
        <f>'Used Details'!P67</f>
        <v>2.8</v>
      </c>
      <c r="E69" s="20">
        <v>0</v>
      </c>
      <c r="F69" s="53">
        <f t="shared" si="29"/>
        <v>2.8</v>
      </c>
      <c r="G69" s="19">
        <f>'Used Details'!Q67</f>
        <v>94.7</v>
      </c>
      <c r="H69" s="20">
        <v>0</v>
      </c>
      <c r="I69" s="53">
        <f t="shared" si="30"/>
        <v>94.7</v>
      </c>
      <c r="J69" s="19">
        <f>'Used Details'!R67</f>
        <v>2.8</v>
      </c>
      <c r="K69" s="20">
        <v>0</v>
      </c>
      <c r="L69" s="53">
        <f t="shared" si="31"/>
        <v>2.8</v>
      </c>
      <c r="M69" s="20">
        <f>'Used Details'!S67</f>
        <v>0</v>
      </c>
      <c r="N69" s="20">
        <f t="shared" si="38"/>
        <v>0</v>
      </c>
      <c r="O69" s="66">
        <f t="shared" si="32"/>
        <v>0</v>
      </c>
      <c r="P69" s="18">
        <f>'Used Details'!V67</f>
        <v>33.6</v>
      </c>
      <c r="Q69" s="18">
        <v>0</v>
      </c>
      <c r="R69" s="55">
        <f t="shared" si="33"/>
        <v>33.6</v>
      </c>
      <c r="S69" s="59">
        <f t="shared" si="34"/>
      </c>
      <c r="T69" s="59">
        <f t="shared" si="35"/>
      </c>
      <c r="U69" s="73">
        <f t="shared" si="36"/>
      </c>
      <c r="V69" s="59">
        <f t="shared" si="37"/>
        <v>0</v>
      </c>
    </row>
    <row r="70" spans="1:22" ht="13.5">
      <c r="A70" s="17" t="s">
        <v>102</v>
      </c>
      <c r="B70" s="20">
        <f>Sales!C156</f>
        <v>17</v>
      </c>
      <c r="C70" s="18">
        <f>Sales!E156</f>
        <v>168.25</v>
      </c>
      <c r="D70" s="19">
        <f>'Used Details'!P68</f>
        <v>8.1</v>
      </c>
      <c r="E70" s="19">
        <v>1.0056</v>
      </c>
      <c r="F70" s="53">
        <f t="shared" si="29"/>
        <v>7.094399999999999</v>
      </c>
      <c r="G70" s="19">
        <f>'Used Details'!Q68</f>
        <v>273.9</v>
      </c>
      <c r="H70" s="20">
        <v>34</v>
      </c>
      <c r="I70" s="53">
        <f t="shared" si="30"/>
        <v>239.89999999999998</v>
      </c>
      <c r="J70" s="19">
        <f>'Used Details'!R68</f>
        <v>8.1</v>
      </c>
      <c r="K70" s="20">
        <v>1</v>
      </c>
      <c r="L70" s="53">
        <f t="shared" si="31"/>
        <v>7.1</v>
      </c>
      <c r="M70" s="20">
        <f>'Used Details'!S68</f>
        <v>0</v>
      </c>
      <c r="N70" s="20">
        <f t="shared" si="38"/>
        <v>0</v>
      </c>
      <c r="O70" s="66">
        <f t="shared" si="32"/>
        <v>0</v>
      </c>
      <c r="P70" s="18">
        <f>'Used Details'!V68</f>
        <v>99.8997</v>
      </c>
      <c r="Q70" s="18">
        <v>12.4</v>
      </c>
      <c r="R70" s="55">
        <f t="shared" si="33"/>
        <v>87.49969999999999</v>
      </c>
      <c r="S70" s="61">
        <f t="shared" si="34"/>
        <v>0.5937575037147103</v>
      </c>
      <c r="T70" s="61">
        <f t="shared" si="35"/>
        <v>0.0736998514115899</v>
      </c>
      <c r="U70" s="74">
        <f t="shared" si="36"/>
        <v>7.056427419354839</v>
      </c>
      <c r="V70" s="61">
        <f t="shared" si="37"/>
        <v>0.12412449687036098</v>
      </c>
    </row>
    <row r="71" spans="1:22" ht="13.5">
      <c r="A71" s="17" t="s">
        <v>103</v>
      </c>
      <c r="B71" s="20">
        <f>Sales!C158</f>
        <v>32</v>
      </c>
      <c r="C71" s="18">
        <f>Sales!E158</f>
        <v>339.23</v>
      </c>
      <c r="D71" s="19">
        <f>'Used Details'!P69</f>
        <v>2.6</v>
      </c>
      <c r="E71" s="19">
        <v>1.8929</v>
      </c>
      <c r="F71" s="53">
        <f t="shared" si="29"/>
        <v>0.7071000000000001</v>
      </c>
      <c r="G71" s="19">
        <f>'Used Details'!Q69</f>
        <v>87.9</v>
      </c>
      <c r="H71" s="20">
        <v>64</v>
      </c>
      <c r="I71" s="53">
        <f t="shared" si="30"/>
        <v>23.900000000000006</v>
      </c>
      <c r="J71" s="19">
        <f>'Used Details'!R69</f>
        <v>2.6</v>
      </c>
      <c r="K71" s="19">
        <v>1.9</v>
      </c>
      <c r="L71" s="53">
        <f t="shared" si="31"/>
        <v>0.7000000000000002</v>
      </c>
      <c r="M71" s="20">
        <f>'Used Details'!S69</f>
        <v>0</v>
      </c>
      <c r="N71" s="20">
        <f t="shared" si="38"/>
        <v>0</v>
      </c>
      <c r="O71" s="66">
        <f t="shared" si="32"/>
        <v>0</v>
      </c>
      <c r="P71" s="18">
        <f>'Used Details'!V69</f>
        <v>32.0666</v>
      </c>
      <c r="Q71" s="18">
        <v>23.35</v>
      </c>
      <c r="R71" s="55">
        <f t="shared" si="33"/>
        <v>8.7166</v>
      </c>
      <c r="S71" s="61">
        <f t="shared" si="34"/>
        <v>0.0945276066385638</v>
      </c>
      <c r="T71" s="61">
        <f t="shared" si="35"/>
        <v>0.06883235562892433</v>
      </c>
      <c r="U71" s="74">
        <f t="shared" si="36"/>
        <v>0.3733019271948607</v>
      </c>
      <c r="V71" s="61">
        <f t="shared" si="37"/>
        <v>0.7281719920415635</v>
      </c>
    </row>
    <row r="72" spans="1:22" ht="13.5">
      <c r="A72" s="17" t="s">
        <v>104</v>
      </c>
      <c r="B72" s="20"/>
      <c r="C72" s="18"/>
      <c r="D72" s="60">
        <f>'Used Details'!P70</f>
        <v>-1.4</v>
      </c>
      <c r="E72" s="20">
        <v>0</v>
      </c>
      <c r="F72" s="53">
        <f t="shared" si="29"/>
        <v>-1.4</v>
      </c>
      <c r="G72" s="19">
        <f>'Used Details'!Q70</f>
        <v>-47.3</v>
      </c>
      <c r="H72" s="20">
        <v>0</v>
      </c>
      <c r="I72" s="53">
        <f t="shared" si="30"/>
        <v>-47.3</v>
      </c>
      <c r="J72" s="19">
        <f>'Used Details'!R70</f>
        <v>-1.4</v>
      </c>
      <c r="K72" s="20">
        <v>0</v>
      </c>
      <c r="L72" s="53">
        <f t="shared" si="31"/>
        <v>-1.4</v>
      </c>
      <c r="M72" s="20">
        <f>'Used Details'!S70</f>
        <v>0</v>
      </c>
      <c r="N72" s="20">
        <f t="shared" si="38"/>
        <v>0</v>
      </c>
      <c r="O72" s="66">
        <f t="shared" si="32"/>
        <v>0</v>
      </c>
      <c r="P72" s="18">
        <f>'Used Details'!V70</f>
        <v>-17.2666</v>
      </c>
      <c r="Q72" s="18">
        <v>0</v>
      </c>
      <c r="R72" s="55">
        <f t="shared" si="33"/>
        <v>-17.2666</v>
      </c>
      <c r="S72" s="59">
        <f t="shared" si="34"/>
      </c>
      <c r="T72" s="59">
        <f t="shared" si="35"/>
      </c>
      <c r="U72" s="73">
        <f t="shared" si="36"/>
      </c>
      <c r="V72" s="59">
        <f t="shared" si="37"/>
        <v>0</v>
      </c>
    </row>
    <row r="73" spans="1:22" ht="13.5">
      <c r="A73" s="17" t="s">
        <v>105</v>
      </c>
      <c r="B73" s="20">
        <f>Sales!C162</f>
        <v>137</v>
      </c>
      <c r="C73" s="18">
        <f>Sales!E162</f>
        <v>1057.54</v>
      </c>
      <c r="D73" s="20">
        <f>'Used Details'!P71</f>
        <v>10</v>
      </c>
      <c r="E73" s="19">
        <v>8.669</v>
      </c>
      <c r="F73" s="53">
        <f t="shared" si="29"/>
        <v>1.3309999999999995</v>
      </c>
      <c r="G73" s="19">
        <f>'Used Details'!Q71</f>
        <v>338.1</v>
      </c>
      <c r="H73" s="19">
        <v>293.1</v>
      </c>
      <c r="I73" s="54">
        <f t="shared" si="30"/>
        <v>45</v>
      </c>
      <c r="J73" s="20">
        <f>'Used Details'!R71</f>
        <v>10</v>
      </c>
      <c r="K73" s="19">
        <v>8.7</v>
      </c>
      <c r="L73" s="53">
        <f t="shared" si="31"/>
        <v>1.3000000000000007</v>
      </c>
      <c r="M73" s="20">
        <f>'Used Details'!S71</f>
        <v>0</v>
      </c>
      <c r="N73" s="20">
        <f t="shared" si="38"/>
        <v>0</v>
      </c>
      <c r="O73" s="66">
        <f t="shared" si="32"/>
        <v>0</v>
      </c>
      <c r="P73" s="18">
        <f>'Used Details'!V71</f>
        <v>232</v>
      </c>
      <c r="Q73" s="18">
        <v>201.12</v>
      </c>
      <c r="R73" s="55">
        <f t="shared" si="33"/>
        <v>30.879999999999995</v>
      </c>
      <c r="S73" s="61">
        <f t="shared" si="34"/>
        <v>0.2193770448399115</v>
      </c>
      <c r="T73" s="61">
        <f t="shared" si="35"/>
        <v>0.19017720369915087</v>
      </c>
      <c r="U73" s="74">
        <f t="shared" si="36"/>
        <v>0.1535401750198886</v>
      </c>
      <c r="V73" s="61">
        <f t="shared" si="37"/>
        <v>0.8668965517241379</v>
      </c>
    </row>
    <row r="74" spans="1:22" ht="13.5">
      <c r="A74" s="17" t="s">
        <v>106</v>
      </c>
      <c r="B74" s="20"/>
      <c r="C74" s="18"/>
      <c r="D74" s="19">
        <f>'Used Details'!P72</f>
        <v>1.3</v>
      </c>
      <c r="E74" s="20">
        <v>0</v>
      </c>
      <c r="F74" s="53">
        <f t="shared" si="29"/>
        <v>1.3</v>
      </c>
      <c r="G74" s="20">
        <f>'Used Details'!Q72</f>
        <v>44</v>
      </c>
      <c r="H74" s="20">
        <v>0</v>
      </c>
      <c r="I74" s="54">
        <f t="shared" si="30"/>
        <v>44</v>
      </c>
      <c r="J74" s="19">
        <f>'Used Details'!R72</f>
        <v>1.3</v>
      </c>
      <c r="K74" s="20">
        <v>0</v>
      </c>
      <c r="L74" s="53">
        <f t="shared" si="31"/>
        <v>1.3</v>
      </c>
      <c r="M74" s="20">
        <f>'Used Details'!S72</f>
        <v>0</v>
      </c>
      <c r="N74" s="20">
        <f t="shared" si="38"/>
        <v>0</v>
      </c>
      <c r="O74" s="66">
        <f t="shared" si="32"/>
        <v>0</v>
      </c>
      <c r="P74" s="18">
        <f>'Used Details'!V72</f>
        <v>29.9</v>
      </c>
      <c r="Q74" s="18">
        <v>0</v>
      </c>
      <c r="R74" s="55">
        <f t="shared" si="33"/>
        <v>29.9</v>
      </c>
      <c r="S74" s="59">
        <f t="shared" si="34"/>
      </c>
      <c r="T74" s="59">
        <f t="shared" si="35"/>
      </c>
      <c r="U74" s="73">
        <f t="shared" si="36"/>
      </c>
      <c r="V74" s="59">
        <f t="shared" si="37"/>
        <v>0</v>
      </c>
    </row>
    <row r="75" spans="1:22" ht="13.5">
      <c r="A75" s="17" t="s">
        <v>107</v>
      </c>
      <c r="B75" s="20">
        <f>Sales!C170</f>
        <v>1311</v>
      </c>
      <c r="C75" s="18">
        <f>Sales!E170</f>
        <v>9881.86</v>
      </c>
      <c r="D75" s="19">
        <f>'Used Details'!P73</f>
        <v>88.5</v>
      </c>
      <c r="E75" s="19">
        <v>81.8634</v>
      </c>
      <c r="F75" s="53">
        <f t="shared" si="29"/>
        <v>6.636600000000001</v>
      </c>
      <c r="G75" s="19">
        <f>'Used Details'!Q73</f>
        <v>2992.2</v>
      </c>
      <c r="H75" s="19">
        <v>2767.8</v>
      </c>
      <c r="I75" s="53">
        <f t="shared" si="30"/>
        <v>224.39999999999964</v>
      </c>
      <c r="J75" s="19">
        <f>'Used Details'!R73</f>
        <v>88.5</v>
      </c>
      <c r="K75" s="19">
        <v>81.9</v>
      </c>
      <c r="L75" s="53">
        <f t="shared" si="31"/>
        <v>6.599999999999994</v>
      </c>
      <c r="M75" s="20">
        <f>'Used Details'!S73</f>
        <v>0</v>
      </c>
      <c r="N75" s="20">
        <f t="shared" si="38"/>
        <v>0</v>
      </c>
      <c r="O75" s="66">
        <f t="shared" si="32"/>
        <v>0</v>
      </c>
      <c r="P75" s="18">
        <f>'Used Details'!V73</f>
        <v>1812.6602</v>
      </c>
      <c r="Q75" s="18">
        <v>1676.73</v>
      </c>
      <c r="R75" s="55">
        <f t="shared" si="33"/>
        <v>135.9302</v>
      </c>
      <c r="S75" s="61">
        <f t="shared" si="34"/>
        <v>0.18343309862718152</v>
      </c>
      <c r="T75" s="61">
        <f t="shared" si="35"/>
        <v>0.1696775708216874</v>
      </c>
      <c r="U75" s="74">
        <f t="shared" si="36"/>
        <v>0.08106862762639183</v>
      </c>
      <c r="V75" s="61">
        <f t="shared" si="37"/>
        <v>0.9250106556099152</v>
      </c>
    </row>
    <row r="76" spans="1:22" ht="13.5">
      <c r="A76" s="17" t="s">
        <v>76</v>
      </c>
      <c r="B76" s="20">
        <f>Sales!C172</f>
        <v>97</v>
      </c>
      <c r="C76" s="18">
        <f>Sales!E172</f>
        <v>133.79</v>
      </c>
      <c r="D76" s="20"/>
      <c r="E76" s="19">
        <v>1.4687</v>
      </c>
      <c r="F76" s="53">
        <f t="shared" si="29"/>
        <v>-1.4687</v>
      </c>
      <c r="G76" s="20"/>
      <c r="H76" s="19">
        <v>48.5</v>
      </c>
      <c r="I76" s="53">
        <f t="shared" si="30"/>
        <v>-48.5</v>
      </c>
      <c r="J76" s="20">
        <v>0</v>
      </c>
      <c r="K76" s="20">
        <v>0</v>
      </c>
      <c r="L76" s="54">
        <f t="shared" si="31"/>
        <v>0</v>
      </c>
      <c r="M76" s="20">
        <v>0</v>
      </c>
      <c r="N76" s="20">
        <f>ROUND(49,0)</f>
        <v>49</v>
      </c>
      <c r="O76" s="66">
        <f t="shared" si="32"/>
        <v>-49</v>
      </c>
      <c r="P76" s="18">
        <v>0</v>
      </c>
      <c r="Q76" s="18">
        <v>28.15</v>
      </c>
      <c r="R76" s="55">
        <f t="shared" si="33"/>
        <v>-28.15</v>
      </c>
      <c r="S76" s="59">
        <f t="shared" si="34"/>
        <v>0</v>
      </c>
      <c r="T76" s="59">
        <f t="shared" si="35"/>
        <v>0.21040436504970475</v>
      </c>
      <c r="U76" s="73">
        <f t="shared" si="36"/>
        <v>-1</v>
      </c>
      <c r="V76" s="59">
        <f t="shared" si="37"/>
      </c>
    </row>
    <row r="77" spans="1:22" ht="13.5">
      <c r="A77" s="27" t="s">
        <v>108</v>
      </c>
      <c r="B77" s="58">
        <f>SUM(B44,B50,B51:B76)</f>
        <v>5148</v>
      </c>
      <c r="C77" s="28">
        <f>SUM(C44,C50,C51:C76)</f>
        <v>38792.9</v>
      </c>
      <c r="D77" s="29">
        <f>SUM(D44,D50,D51:D76)</f>
        <v>352.40000000000003</v>
      </c>
      <c r="E77" s="29">
        <f>SUM(E44,E50,E51:E76)</f>
        <v>325.4198</v>
      </c>
      <c r="F77" s="29">
        <f t="shared" si="29"/>
        <v>26.980200000000025</v>
      </c>
      <c r="G77" s="29">
        <f>SUM(G44,G50,G51:G76)</f>
        <v>11636.8</v>
      </c>
      <c r="H77" s="29">
        <f>SUM(H44,H50,H51:H76)</f>
        <v>10770.300000000001</v>
      </c>
      <c r="I77" s="29">
        <f t="shared" si="30"/>
        <v>866.4999999999982</v>
      </c>
      <c r="J77" s="29">
        <f>SUM(J44,J50,J51:J76)</f>
        <v>344.30000000000007</v>
      </c>
      <c r="K77" s="29">
        <f>SUM(K44,K50,K51:K76)</f>
        <v>256.59999999999997</v>
      </c>
      <c r="L77" s="29">
        <f t="shared" si="31"/>
        <v>87.7000000000001</v>
      </c>
      <c r="M77" s="58">
        <f>SUM(M44,M50,M51:M76)</f>
        <v>0</v>
      </c>
      <c r="N77" s="58">
        <f>SUM(N44,N50,N51:N76)</f>
        <v>2093</v>
      </c>
      <c r="O77" s="58">
        <f t="shared" si="32"/>
        <v>-2093</v>
      </c>
      <c r="P77" s="28">
        <f>SUM(P44,P50,P51:P76)</f>
        <v>6754.907800000001</v>
      </c>
      <c r="Q77" s="28">
        <f>SUM(Q44,Q50,Q51:Q76)</f>
        <v>6286.279999999999</v>
      </c>
      <c r="R77" s="28">
        <f t="shared" si="33"/>
        <v>468.627800000002</v>
      </c>
      <c r="S77" s="68">
        <f t="shared" si="34"/>
        <v>0.17412742537938644</v>
      </c>
      <c r="T77" s="68">
        <f t="shared" si="35"/>
        <v>0.1620471787363151</v>
      </c>
      <c r="U77" s="68">
        <f t="shared" si="36"/>
        <v>0.07454771343306409</v>
      </c>
      <c r="V77" s="68">
        <f t="shared" si="37"/>
        <v>0.9306241011905445</v>
      </c>
    </row>
    <row r="78" spans="1:22" ht="13.5">
      <c r="A78" s="15" t="s">
        <v>109</v>
      </c>
      <c r="B78" s="20"/>
      <c r="C78" s="18"/>
      <c r="F78" s="53"/>
      <c r="I78" s="53"/>
      <c r="L78" s="53"/>
      <c r="M78" s="20"/>
      <c r="N78" s="20"/>
      <c r="O78" s="65"/>
      <c r="P78" s="18"/>
      <c r="Q78" s="18"/>
      <c r="R78" s="55"/>
      <c r="S78" s="59"/>
      <c r="T78" s="59"/>
      <c r="U78" s="73"/>
      <c r="V78" s="59"/>
    </row>
    <row r="79" spans="1:22" ht="13.5">
      <c r="A79" s="35" t="s">
        <v>110</v>
      </c>
      <c r="B79" s="20"/>
      <c r="C79" s="18"/>
      <c r="F79" s="53"/>
      <c r="I79" s="53"/>
      <c r="L79" s="53"/>
      <c r="M79" s="20"/>
      <c r="N79" s="20"/>
      <c r="O79" s="65"/>
      <c r="P79" s="18"/>
      <c r="Q79" s="18"/>
      <c r="R79" s="55"/>
      <c r="S79" s="59"/>
      <c r="T79" s="59"/>
      <c r="U79" s="73"/>
      <c r="V79" s="59"/>
    </row>
    <row r="80" spans="1:22" ht="13.5">
      <c r="A80" s="36" t="s">
        <v>111</v>
      </c>
      <c r="B80" s="20"/>
      <c r="C80" s="18"/>
      <c r="D80" s="19">
        <f>'Used Details'!P77</f>
        <v>5.6</v>
      </c>
      <c r="E80" s="19">
        <v>0.2366</v>
      </c>
      <c r="F80" s="53">
        <f aca="true" t="shared" si="39" ref="F80:F107">IF(D80="",0,D80)-IF(E80="",0,E80)</f>
        <v>5.3633999999999995</v>
      </c>
      <c r="G80" s="20">
        <f>'Used Details'!Q77</f>
        <v>142</v>
      </c>
      <c r="H80" s="20">
        <v>6</v>
      </c>
      <c r="I80" s="54">
        <f aca="true" t="shared" si="40" ref="I80:I107">(IF(G80="",0,G80)-IF(H80="",0,H80))</f>
        <v>136</v>
      </c>
      <c r="J80" s="19">
        <f>'Used Details'!R77</f>
        <v>4.2</v>
      </c>
      <c r="K80" s="19">
        <v>0.2</v>
      </c>
      <c r="L80" s="54">
        <f aca="true" t="shared" si="41" ref="L80:L107">(IF(J80="",0,J80)-IF(K80="",0,K80))</f>
        <v>4</v>
      </c>
      <c r="M80" s="20">
        <f>'Used Details'!S77</f>
        <v>0</v>
      </c>
      <c r="N80" s="20">
        <f>ROUND(0,0)</f>
        <v>0</v>
      </c>
      <c r="O80" s="66">
        <f aca="true" t="shared" si="42" ref="O80:O107">ROUND((IF(M80="",0,M80)-IF(N80="",0,N80)),0)</f>
        <v>0</v>
      </c>
      <c r="P80" s="18">
        <f>'Used Details'!V77</f>
        <v>84.9517</v>
      </c>
      <c r="Q80" s="18">
        <v>3.59</v>
      </c>
      <c r="R80" s="55">
        <f aca="true" t="shared" si="43" ref="R80:R107">IF(P80="",0,P80)-IF(Q80="",0,Q80)</f>
        <v>81.3617</v>
      </c>
      <c r="S80" s="59">
        <f aca="true" t="shared" si="44" ref="S80:S107">IF(OR(C80=0,C80=""),"",P80/C80)</f>
      </c>
      <c r="T80" s="59">
        <f aca="true" t="shared" si="45" ref="T80:T107">IF(OR(C80=0,C80=""),"",Q80/C80)</f>
      </c>
      <c r="U80" s="73">
        <f aca="true" t="shared" si="46" ref="U80:U107">IF(OR(T80=0,T80=""),S80,(S80-T80)/T80)</f>
      </c>
      <c r="V80" s="59">
        <f aca="true" t="shared" si="47" ref="V80:V107">IF(P80=0,"",(Q80/P80))</f>
        <v>0.04225930734758692</v>
      </c>
    </row>
    <row r="81" spans="1:22" ht="13.5">
      <c r="A81" s="36" t="s">
        <v>112</v>
      </c>
      <c r="B81" s="20"/>
      <c r="C81" s="18"/>
      <c r="D81" s="19">
        <f>'Used Details'!P78</f>
        <v>28.4</v>
      </c>
      <c r="E81" s="20">
        <v>0</v>
      </c>
      <c r="F81" s="53">
        <f t="shared" si="39"/>
        <v>28.4</v>
      </c>
      <c r="G81" s="19">
        <f>'Used Details'!Q78</f>
        <v>720.2</v>
      </c>
      <c r="H81" s="20">
        <v>0</v>
      </c>
      <c r="I81" s="53">
        <f t="shared" si="40"/>
        <v>720.2</v>
      </c>
      <c r="J81" s="19">
        <f>'Used Details'!R78</f>
        <v>21.3</v>
      </c>
      <c r="K81" s="20">
        <v>0</v>
      </c>
      <c r="L81" s="53">
        <f t="shared" si="41"/>
        <v>21.3</v>
      </c>
      <c r="M81" s="20">
        <f>'Used Details'!S78</f>
        <v>0</v>
      </c>
      <c r="N81" s="20">
        <f>ROUND(0,0)</f>
        <v>0</v>
      </c>
      <c r="O81" s="66">
        <f t="shared" si="42"/>
        <v>0</v>
      </c>
      <c r="P81" s="18">
        <f>'Used Details'!V78</f>
        <v>430.7343</v>
      </c>
      <c r="Q81" s="18">
        <v>0</v>
      </c>
      <c r="R81" s="55">
        <f t="shared" si="43"/>
        <v>430.7343</v>
      </c>
      <c r="S81" s="59">
        <f t="shared" si="44"/>
      </c>
      <c r="T81" s="59">
        <f t="shared" si="45"/>
      </c>
      <c r="U81" s="73">
        <f t="shared" si="46"/>
      </c>
      <c r="V81" s="59">
        <f t="shared" si="47"/>
        <v>0</v>
      </c>
    </row>
    <row r="82" spans="1:22" ht="13.5">
      <c r="A82" s="36" t="s">
        <v>76</v>
      </c>
      <c r="B82" s="20">
        <f>Sales!C182</f>
        <v>383</v>
      </c>
      <c r="C82" s="18">
        <f>Sales!E182</f>
        <v>3851.3799999999997</v>
      </c>
      <c r="D82" s="20"/>
      <c r="E82" s="19">
        <v>30.7763</v>
      </c>
      <c r="F82" s="53">
        <f t="shared" si="39"/>
        <v>-30.7763</v>
      </c>
      <c r="G82" s="20"/>
      <c r="H82" s="19">
        <v>780.5</v>
      </c>
      <c r="I82" s="53">
        <f t="shared" si="40"/>
        <v>-780.5</v>
      </c>
      <c r="J82" s="20">
        <v>0</v>
      </c>
      <c r="K82" s="20">
        <v>0</v>
      </c>
      <c r="L82" s="54">
        <f t="shared" si="41"/>
        <v>0</v>
      </c>
      <c r="M82" s="20">
        <v>0</v>
      </c>
      <c r="N82" s="20">
        <f>ROUND(780,0)</f>
        <v>780</v>
      </c>
      <c r="O82" s="66">
        <f t="shared" si="42"/>
        <v>-780</v>
      </c>
      <c r="P82" s="18">
        <v>0</v>
      </c>
      <c r="Q82" s="18">
        <v>466.79</v>
      </c>
      <c r="R82" s="55">
        <f t="shared" si="43"/>
        <v>-466.79</v>
      </c>
      <c r="S82" s="59">
        <f t="shared" si="44"/>
        <v>0</v>
      </c>
      <c r="T82" s="59">
        <f t="shared" si="45"/>
        <v>0.12120071247189321</v>
      </c>
      <c r="U82" s="73">
        <f t="shared" si="46"/>
        <v>-1</v>
      </c>
      <c r="V82" s="59">
        <f t="shared" si="47"/>
      </c>
    </row>
    <row r="83" spans="1:22" ht="13.5">
      <c r="A83" s="38" t="s">
        <v>113</v>
      </c>
      <c r="B83" s="50">
        <f>SUM(B80:B82)</f>
        <v>383</v>
      </c>
      <c r="C83" s="24">
        <f>SUM(C80:C82)</f>
        <v>3851.3799999999997</v>
      </c>
      <c r="D83" s="50">
        <f>SUM(D80:D82)</f>
        <v>34</v>
      </c>
      <c r="E83" s="25">
        <f>SUM(E80:E82)</f>
        <v>31.0129</v>
      </c>
      <c r="F83" s="25">
        <f t="shared" si="39"/>
        <v>2.9871000000000016</v>
      </c>
      <c r="G83" s="25">
        <f>SUM(G80:G82)</f>
        <v>862.2</v>
      </c>
      <c r="H83" s="25">
        <f>SUM(H80:H82)</f>
        <v>786.5</v>
      </c>
      <c r="I83" s="25">
        <f t="shared" si="40"/>
        <v>75.70000000000005</v>
      </c>
      <c r="J83" s="25">
        <f>SUM(J80:J82)</f>
        <v>25.5</v>
      </c>
      <c r="K83" s="25">
        <f>SUM(K80:K82)</f>
        <v>0.2</v>
      </c>
      <c r="L83" s="25">
        <f t="shared" si="41"/>
        <v>25.3</v>
      </c>
      <c r="M83" s="50">
        <f>SUM(M80:M82)</f>
        <v>0</v>
      </c>
      <c r="N83" s="50">
        <f>SUM(N80:N82)</f>
        <v>780</v>
      </c>
      <c r="O83" s="50">
        <f t="shared" si="42"/>
        <v>-780</v>
      </c>
      <c r="P83" s="24">
        <f>SUM(P80:P82)</f>
        <v>515.686</v>
      </c>
      <c r="Q83" s="24">
        <f>SUM(Q80:Q82)</f>
        <v>470.38</v>
      </c>
      <c r="R83" s="24">
        <f t="shared" si="43"/>
        <v>45.30600000000004</v>
      </c>
      <c r="S83" s="69">
        <f t="shared" si="44"/>
        <v>0.1338964215424082</v>
      </c>
      <c r="T83" s="69">
        <f t="shared" si="45"/>
        <v>0.12213284588900603</v>
      </c>
      <c r="U83" s="69">
        <f t="shared" si="46"/>
        <v>0.09631787065776612</v>
      </c>
      <c r="V83" s="69">
        <f t="shared" si="47"/>
        <v>0.9121442117877933</v>
      </c>
    </row>
    <row r="84" spans="1:22" ht="13.5">
      <c r="A84" s="17" t="s">
        <v>114</v>
      </c>
      <c r="B84" s="20">
        <f>Sales!C188</f>
        <v>94</v>
      </c>
      <c r="C84" s="18">
        <f>Sales!E188</f>
        <v>892.02</v>
      </c>
      <c r="D84" s="19">
        <f>'Used Details'!P80</f>
        <v>6.3</v>
      </c>
      <c r="E84" s="19">
        <v>5.8296</v>
      </c>
      <c r="F84" s="53">
        <f t="shared" si="39"/>
        <v>0.4703999999999997</v>
      </c>
      <c r="G84" s="20">
        <f>'Used Details'!Q80</f>
        <v>213</v>
      </c>
      <c r="H84" s="19">
        <v>197.1</v>
      </c>
      <c r="I84" s="53">
        <f t="shared" si="40"/>
        <v>15.900000000000006</v>
      </c>
      <c r="J84" s="19">
        <f>'Used Details'!R80</f>
        <v>6.3</v>
      </c>
      <c r="K84" s="19">
        <v>5.8</v>
      </c>
      <c r="L84" s="53">
        <f t="shared" si="41"/>
        <v>0.5</v>
      </c>
      <c r="M84" s="20">
        <f>'Used Details'!S80</f>
        <v>0</v>
      </c>
      <c r="N84" s="20">
        <f aca="true" t="shared" si="48" ref="N84:N105">ROUND(0,0)</f>
        <v>0</v>
      </c>
      <c r="O84" s="66">
        <f t="shared" si="42"/>
        <v>0</v>
      </c>
      <c r="P84" s="18">
        <f>'Used Details'!V80</f>
        <v>197.3598</v>
      </c>
      <c r="Q84" s="18">
        <v>182.62</v>
      </c>
      <c r="R84" s="55">
        <f t="shared" si="43"/>
        <v>14.739800000000002</v>
      </c>
      <c r="S84" s="61">
        <f t="shared" si="44"/>
        <v>0.22125042039416157</v>
      </c>
      <c r="T84" s="61">
        <f t="shared" si="45"/>
        <v>0.20472635142709805</v>
      </c>
      <c r="U84" s="74">
        <f t="shared" si="46"/>
        <v>0.08071295586463693</v>
      </c>
      <c r="V84" s="61">
        <f t="shared" si="47"/>
        <v>0.9253150844295546</v>
      </c>
    </row>
    <row r="85" spans="1:22" ht="13.5">
      <c r="A85" s="17" t="s">
        <v>115</v>
      </c>
      <c r="B85" s="20"/>
      <c r="C85" s="18"/>
      <c r="D85" s="19">
        <f>'Used Details'!P81</f>
        <v>0.6</v>
      </c>
      <c r="E85" s="20">
        <v>0</v>
      </c>
      <c r="F85" s="53">
        <f t="shared" si="39"/>
        <v>0.6</v>
      </c>
      <c r="G85" s="19">
        <f>'Used Details'!Q81</f>
        <v>15.2</v>
      </c>
      <c r="H85" s="20">
        <v>0</v>
      </c>
      <c r="I85" s="53">
        <f t="shared" si="40"/>
        <v>15.2</v>
      </c>
      <c r="J85" s="19">
        <f>'Used Details'!R81</f>
        <v>0.5</v>
      </c>
      <c r="K85" s="20">
        <v>0</v>
      </c>
      <c r="L85" s="53">
        <f t="shared" si="41"/>
        <v>0.5</v>
      </c>
      <c r="M85" s="20">
        <f>'Used Details'!S81</f>
        <v>0</v>
      </c>
      <c r="N85" s="20">
        <f t="shared" si="48"/>
        <v>0</v>
      </c>
      <c r="O85" s="66">
        <f t="shared" si="42"/>
        <v>0</v>
      </c>
      <c r="P85" s="18">
        <f>'Used Details'!V81</f>
        <v>15.564</v>
      </c>
      <c r="Q85" s="18">
        <v>0</v>
      </c>
      <c r="R85" s="55">
        <f t="shared" si="43"/>
        <v>15.564</v>
      </c>
      <c r="S85" s="59">
        <f t="shared" si="44"/>
      </c>
      <c r="T85" s="59">
        <f t="shared" si="45"/>
      </c>
      <c r="U85" s="73">
        <f t="shared" si="46"/>
      </c>
      <c r="V85" s="59">
        <f t="shared" si="47"/>
        <v>0</v>
      </c>
    </row>
    <row r="86" spans="1:22" ht="13.5">
      <c r="A86" s="17" t="s">
        <v>116</v>
      </c>
      <c r="B86" s="20">
        <f>Sales!C190</f>
        <v>2</v>
      </c>
      <c r="C86" s="18">
        <f>Sales!E190</f>
        <v>18.4</v>
      </c>
      <c r="D86" s="19">
        <f>'Used Details'!P82</f>
        <v>0.5</v>
      </c>
      <c r="E86" s="19">
        <v>0.1656</v>
      </c>
      <c r="F86" s="53">
        <f t="shared" si="39"/>
        <v>0.33440000000000003</v>
      </c>
      <c r="G86" s="19">
        <f>'Used Details'!Q82</f>
        <v>12.7</v>
      </c>
      <c r="H86" s="19">
        <v>4.2</v>
      </c>
      <c r="I86" s="53">
        <f t="shared" si="40"/>
        <v>8.5</v>
      </c>
      <c r="J86" s="19">
        <f>'Used Details'!R82</f>
        <v>0.4</v>
      </c>
      <c r="K86" s="19">
        <v>0.1</v>
      </c>
      <c r="L86" s="53">
        <f t="shared" si="41"/>
        <v>0.30000000000000004</v>
      </c>
      <c r="M86" s="20">
        <f>'Used Details'!S82</f>
        <v>0</v>
      </c>
      <c r="N86" s="20">
        <f t="shared" si="48"/>
        <v>0</v>
      </c>
      <c r="O86" s="66">
        <f t="shared" si="42"/>
        <v>0</v>
      </c>
      <c r="P86" s="18">
        <f>'Used Details'!V82</f>
        <v>16.665</v>
      </c>
      <c r="Q86" s="18">
        <v>5.52</v>
      </c>
      <c r="R86" s="55">
        <f t="shared" si="43"/>
        <v>11.145</v>
      </c>
      <c r="S86" s="61">
        <f t="shared" si="44"/>
        <v>0.9057065217391305</v>
      </c>
      <c r="T86" s="61">
        <f t="shared" si="45"/>
        <v>0.3</v>
      </c>
      <c r="U86" s="74">
        <f t="shared" si="46"/>
        <v>2.019021739130435</v>
      </c>
      <c r="V86" s="61">
        <f t="shared" si="47"/>
        <v>0.33123312331233123</v>
      </c>
    </row>
    <row r="87" spans="1:22" ht="13.5">
      <c r="A87" s="17" t="s">
        <v>117</v>
      </c>
      <c r="B87" s="20">
        <f>Sales!C193</f>
        <v>55</v>
      </c>
      <c r="C87" s="18">
        <f>Sales!E193</f>
        <v>509.91999999999996</v>
      </c>
      <c r="D87" s="19">
        <f>'Used Details'!P83</f>
        <v>2.5</v>
      </c>
      <c r="E87" s="19">
        <v>3.4161</v>
      </c>
      <c r="F87" s="53">
        <f t="shared" si="39"/>
        <v>-0.9161000000000001</v>
      </c>
      <c r="G87" s="19">
        <f>'Used Details'!Q83</f>
        <v>84.5</v>
      </c>
      <c r="H87" s="19">
        <v>115.5</v>
      </c>
      <c r="I87" s="54">
        <f t="shared" si="40"/>
        <v>-31</v>
      </c>
      <c r="J87" s="19">
        <f>'Used Details'!R83</f>
        <v>2.5</v>
      </c>
      <c r="K87" s="19">
        <v>3.4</v>
      </c>
      <c r="L87" s="53">
        <f t="shared" si="41"/>
        <v>-0.8999999999999999</v>
      </c>
      <c r="M87" s="20">
        <f>'Used Details'!S83</f>
        <v>0</v>
      </c>
      <c r="N87" s="20">
        <f t="shared" si="48"/>
        <v>0</v>
      </c>
      <c r="O87" s="66">
        <f t="shared" si="42"/>
        <v>0</v>
      </c>
      <c r="P87" s="18">
        <f>'Used Details'!V83</f>
        <v>83.5418</v>
      </c>
      <c r="Q87" s="18">
        <v>114.16</v>
      </c>
      <c r="R87" s="55">
        <f t="shared" si="43"/>
        <v>-30.6182</v>
      </c>
      <c r="S87" s="59">
        <f t="shared" si="44"/>
        <v>0.16383315029808598</v>
      </c>
      <c r="T87" s="59">
        <f t="shared" si="45"/>
        <v>0.22387825541261375</v>
      </c>
      <c r="U87" s="73">
        <f t="shared" si="46"/>
        <v>-0.26820427470217234</v>
      </c>
      <c r="V87" s="59">
        <f t="shared" si="47"/>
        <v>1.3665015596982588</v>
      </c>
    </row>
    <row r="88" spans="1:22" ht="13.5">
      <c r="A88" s="17" t="s">
        <v>118</v>
      </c>
      <c r="B88" s="20">
        <f>Sales!C198</f>
        <v>100</v>
      </c>
      <c r="C88" s="18">
        <f>Sales!E198</f>
        <v>915.43</v>
      </c>
      <c r="D88" s="19">
        <f>'Used Details'!P84</f>
        <v>6.6</v>
      </c>
      <c r="E88" s="19">
        <v>6.5735</v>
      </c>
      <c r="F88" s="53">
        <f t="shared" si="39"/>
        <v>0.026499999999999524</v>
      </c>
      <c r="G88" s="19">
        <f>'Used Details'!Q84</f>
        <v>223.2</v>
      </c>
      <c r="H88" s="19">
        <v>222.3</v>
      </c>
      <c r="I88" s="53">
        <f t="shared" si="40"/>
        <v>0.8999999999999773</v>
      </c>
      <c r="J88" s="19">
        <f>'Used Details'!R84</f>
        <v>6.6</v>
      </c>
      <c r="K88" s="19">
        <v>6.6</v>
      </c>
      <c r="L88" s="54">
        <f t="shared" si="41"/>
        <v>0</v>
      </c>
      <c r="M88" s="20">
        <f>'Used Details'!S84</f>
        <v>0</v>
      </c>
      <c r="N88" s="20">
        <f t="shared" si="48"/>
        <v>0</v>
      </c>
      <c r="O88" s="66">
        <f t="shared" si="42"/>
        <v>0</v>
      </c>
      <c r="P88" s="18">
        <f>'Used Details'!V84</f>
        <v>220.5502</v>
      </c>
      <c r="Q88" s="18">
        <v>219.66</v>
      </c>
      <c r="R88" s="55">
        <f t="shared" si="43"/>
        <v>0.890199999999993</v>
      </c>
      <c r="S88" s="59">
        <f t="shared" si="44"/>
        <v>0.24092524824399464</v>
      </c>
      <c r="T88" s="59">
        <f t="shared" si="45"/>
        <v>0.23995280906240785</v>
      </c>
      <c r="U88" s="73">
        <f t="shared" si="46"/>
        <v>0.004052626786852398</v>
      </c>
      <c r="V88" s="59">
        <f t="shared" si="47"/>
        <v>0.9959637307062066</v>
      </c>
    </row>
    <row r="89" spans="1:22" ht="13.5">
      <c r="A89" s="17" t="s">
        <v>119</v>
      </c>
      <c r="B89" s="20">
        <f>Sales!C200</f>
        <v>1</v>
      </c>
      <c r="C89" s="18">
        <f>Sales!E200</f>
        <v>9.66</v>
      </c>
      <c r="D89" s="19">
        <f>'Used Details'!P85</f>
        <v>1.3</v>
      </c>
      <c r="E89" s="19">
        <v>0.1508</v>
      </c>
      <c r="F89" s="53">
        <f t="shared" si="39"/>
        <v>1.1492</v>
      </c>
      <c r="G89" s="20">
        <f>'Used Details'!Q85</f>
        <v>44</v>
      </c>
      <c r="H89" s="19">
        <v>5.1</v>
      </c>
      <c r="I89" s="53">
        <f t="shared" si="40"/>
        <v>38.9</v>
      </c>
      <c r="J89" s="19">
        <f>'Used Details'!R85</f>
        <v>1.3</v>
      </c>
      <c r="K89" s="19">
        <v>0.2</v>
      </c>
      <c r="L89" s="53">
        <f t="shared" si="41"/>
        <v>1.1</v>
      </c>
      <c r="M89" s="20">
        <f>'Used Details'!S85</f>
        <v>0</v>
      </c>
      <c r="N89" s="20">
        <f t="shared" si="48"/>
        <v>0</v>
      </c>
      <c r="O89" s="66">
        <f t="shared" si="42"/>
        <v>0</v>
      </c>
      <c r="P89" s="18">
        <f>'Used Details'!V85</f>
        <v>40.3</v>
      </c>
      <c r="Q89" s="18">
        <v>4.68</v>
      </c>
      <c r="R89" s="55">
        <f t="shared" si="43"/>
        <v>35.62</v>
      </c>
      <c r="S89" s="61">
        <f t="shared" si="44"/>
        <v>4.171842650103519</v>
      </c>
      <c r="T89" s="61">
        <f t="shared" si="45"/>
        <v>0.48447204968944096</v>
      </c>
      <c r="U89" s="74">
        <f t="shared" si="46"/>
        <v>7.611111111111112</v>
      </c>
      <c r="V89" s="61">
        <f t="shared" si="47"/>
        <v>0.11612903225806452</v>
      </c>
    </row>
    <row r="90" spans="1:22" ht="13.5">
      <c r="A90" s="17" t="s">
        <v>120</v>
      </c>
      <c r="B90" s="20">
        <f>Sales!C202</f>
        <v>1</v>
      </c>
      <c r="C90" s="18">
        <f>Sales!E202</f>
        <v>9.66</v>
      </c>
      <c r="D90" s="19">
        <f>'Used Details'!P86</f>
        <v>1.9</v>
      </c>
      <c r="E90" s="19">
        <v>3.076</v>
      </c>
      <c r="F90" s="53">
        <f t="shared" si="39"/>
        <v>-1.1760000000000002</v>
      </c>
      <c r="G90" s="19">
        <f>'Used Details'!Q86</f>
        <v>64.2</v>
      </c>
      <c r="H90" s="20">
        <v>104</v>
      </c>
      <c r="I90" s="53">
        <f t="shared" si="40"/>
        <v>-39.8</v>
      </c>
      <c r="J90" s="19">
        <f>'Used Details'!R86</f>
        <v>1.9</v>
      </c>
      <c r="K90" s="19">
        <v>3.1</v>
      </c>
      <c r="L90" s="53">
        <f t="shared" si="41"/>
        <v>-1.2000000000000002</v>
      </c>
      <c r="M90" s="20">
        <f>'Used Details'!S86</f>
        <v>0</v>
      </c>
      <c r="N90" s="20">
        <f t="shared" si="48"/>
        <v>0</v>
      </c>
      <c r="O90" s="66">
        <f t="shared" si="42"/>
        <v>0</v>
      </c>
      <c r="P90" s="18">
        <f>'Used Details'!V86</f>
        <v>29.493</v>
      </c>
      <c r="Q90" s="18">
        <v>47.75</v>
      </c>
      <c r="R90" s="55">
        <f t="shared" si="43"/>
        <v>-18.257</v>
      </c>
      <c r="S90" s="59">
        <f t="shared" si="44"/>
        <v>3.0531055900621116</v>
      </c>
      <c r="T90" s="59">
        <f t="shared" si="45"/>
        <v>4.943064182194617</v>
      </c>
      <c r="U90" s="73">
        <f t="shared" si="46"/>
        <v>-0.38234554973822</v>
      </c>
      <c r="V90" s="59">
        <f t="shared" si="47"/>
        <v>1.6190282439900994</v>
      </c>
    </row>
    <row r="91" spans="1:22" ht="13.5">
      <c r="A91" s="17" t="s">
        <v>121</v>
      </c>
      <c r="B91" s="20">
        <f>Sales!C207</f>
        <v>109</v>
      </c>
      <c r="C91" s="18">
        <f>Sales!E207</f>
        <v>1038.21</v>
      </c>
      <c r="D91" s="20">
        <f>'Used Details'!P87</f>
        <v>8</v>
      </c>
      <c r="E91" s="19">
        <v>9.1778</v>
      </c>
      <c r="F91" s="53">
        <f t="shared" si="39"/>
        <v>-1.1777999999999995</v>
      </c>
      <c r="G91" s="19">
        <f>'Used Details'!Q87</f>
        <v>202.9</v>
      </c>
      <c r="H91" s="19">
        <v>232.8</v>
      </c>
      <c r="I91" s="53">
        <f t="shared" si="40"/>
        <v>-29.900000000000006</v>
      </c>
      <c r="J91" s="20">
        <f>'Used Details'!R87</f>
        <v>6</v>
      </c>
      <c r="K91" s="19">
        <v>6.9</v>
      </c>
      <c r="L91" s="53">
        <f t="shared" si="41"/>
        <v>-0.9000000000000004</v>
      </c>
      <c r="M91" s="20">
        <f>'Used Details'!S87</f>
        <v>0</v>
      </c>
      <c r="N91" s="20">
        <f t="shared" si="48"/>
        <v>0</v>
      </c>
      <c r="O91" s="66">
        <f t="shared" si="42"/>
        <v>0</v>
      </c>
      <c r="P91" s="18">
        <f>'Used Details'!V87</f>
        <v>294.6664</v>
      </c>
      <c r="Q91" s="18">
        <v>338.05</v>
      </c>
      <c r="R91" s="55">
        <f t="shared" si="43"/>
        <v>-43.3836</v>
      </c>
      <c r="S91" s="59">
        <f t="shared" si="44"/>
        <v>0.2838215775228518</v>
      </c>
      <c r="T91" s="59">
        <f t="shared" si="45"/>
        <v>0.3256084992438909</v>
      </c>
      <c r="U91" s="73">
        <f t="shared" si="46"/>
        <v>-0.1283348617068481</v>
      </c>
      <c r="V91" s="59">
        <f t="shared" si="47"/>
        <v>1.1472295450041132</v>
      </c>
    </row>
    <row r="92" spans="1:22" ht="13.5">
      <c r="A92" s="17" t="s">
        <v>122</v>
      </c>
      <c r="B92" s="20">
        <f>Sales!C211</f>
        <v>23</v>
      </c>
      <c r="C92" s="18">
        <f>Sales!E211</f>
        <v>242.29000000000002</v>
      </c>
      <c r="D92" s="19">
        <f>'Used Details'!P88</f>
        <v>2.5</v>
      </c>
      <c r="E92" s="19">
        <v>2.1392</v>
      </c>
      <c r="F92" s="53">
        <f t="shared" si="39"/>
        <v>0.3607999999999998</v>
      </c>
      <c r="G92" s="19">
        <f>'Used Details'!Q88</f>
        <v>63.4</v>
      </c>
      <c r="H92" s="19">
        <v>54.3</v>
      </c>
      <c r="I92" s="53">
        <f t="shared" si="40"/>
        <v>9.100000000000001</v>
      </c>
      <c r="J92" s="19">
        <f>'Used Details'!R88</f>
        <v>1.9</v>
      </c>
      <c r="K92" s="19">
        <v>1.6</v>
      </c>
      <c r="L92" s="53">
        <f t="shared" si="41"/>
        <v>0.2999999999999998</v>
      </c>
      <c r="M92" s="20">
        <f>'Used Details'!S88</f>
        <v>0</v>
      </c>
      <c r="N92" s="20">
        <f t="shared" si="48"/>
        <v>0</v>
      </c>
      <c r="O92" s="66">
        <f t="shared" si="42"/>
        <v>0</v>
      </c>
      <c r="P92" s="18">
        <f>'Used Details'!V88</f>
        <v>100.8333</v>
      </c>
      <c r="Q92" s="18">
        <v>86.28</v>
      </c>
      <c r="R92" s="55">
        <f t="shared" si="43"/>
        <v>14.553299999999993</v>
      </c>
      <c r="S92" s="61">
        <f t="shared" si="44"/>
        <v>0.4161678154277931</v>
      </c>
      <c r="T92" s="61">
        <f t="shared" si="45"/>
        <v>0.35610219158859213</v>
      </c>
      <c r="U92" s="74">
        <f t="shared" si="46"/>
        <v>0.1686752433936022</v>
      </c>
      <c r="V92" s="61">
        <f t="shared" si="47"/>
        <v>0.8556697043536213</v>
      </c>
    </row>
    <row r="93" spans="1:22" ht="13.5">
      <c r="A93" s="17" t="s">
        <v>123</v>
      </c>
      <c r="B93" s="20">
        <f>Sales!C213</f>
        <v>4</v>
      </c>
      <c r="C93" s="18">
        <f>Sales!E213</f>
        <v>42.3</v>
      </c>
      <c r="D93" s="19">
        <f>'Used Details'!P89</f>
        <v>0.5</v>
      </c>
      <c r="E93" s="19">
        <v>0.4141</v>
      </c>
      <c r="F93" s="53">
        <f t="shared" si="39"/>
        <v>0.08589999999999998</v>
      </c>
      <c r="G93" s="19">
        <f>'Used Details'!Q89</f>
        <v>16.9</v>
      </c>
      <c r="H93" s="20">
        <v>14</v>
      </c>
      <c r="I93" s="53">
        <f t="shared" si="40"/>
        <v>2.8999999999999986</v>
      </c>
      <c r="J93" s="19">
        <f>'Used Details'!R89</f>
        <v>0.5</v>
      </c>
      <c r="K93" s="19">
        <v>0.4</v>
      </c>
      <c r="L93" s="53">
        <f t="shared" si="41"/>
        <v>0.09999999999999998</v>
      </c>
      <c r="M93" s="20">
        <f>'Used Details'!S89</f>
        <v>0</v>
      </c>
      <c r="N93" s="20">
        <f t="shared" si="48"/>
        <v>0</v>
      </c>
      <c r="O93" s="66">
        <f t="shared" si="42"/>
        <v>0</v>
      </c>
      <c r="P93" s="18">
        <f>'Used Details'!V89</f>
        <v>14.09</v>
      </c>
      <c r="Q93" s="18">
        <v>11.67</v>
      </c>
      <c r="R93" s="55">
        <f t="shared" si="43"/>
        <v>2.42</v>
      </c>
      <c r="S93" s="61">
        <f t="shared" si="44"/>
        <v>0.333096926713948</v>
      </c>
      <c r="T93" s="61">
        <f t="shared" si="45"/>
        <v>0.27588652482269505</v>
      </c>
      <c r="U93" s="74">
        <f t="shared" si="46"/>
        <v>0.20736932305055708</v>
      </c>
      <c r="V93" s="61">
        <f t="shared" si="47"/>
        <v>0.8282469836763662</v>
      </c>
    </row>
    <row r="94" spans="1:22" ht="13.5">
      <c r="A94" s="17" t="s">
        <v>124</v>
      </c>
      <c r="B94" s="20">
        <f>Sales!C215</f>
        <v>4</v>
      </c>
      <c r="C94" s="18">
        <f>Sales!E215</f>
        <v>38.62</v>
      </c>
      <c r="D94" s="19">
        <f>'Used Details'!P91</f>
        <v>0.6</v>
      </c>
      <c r="E94" s="19">
        <v>0.2484</v>
      </c>
      <c r="F94" s="53">
        <f t="shared" si="39"/>
        <v>0.35159999999999997</v>
      </c>
      <c r="G94" s="19">
        <f>'Used Details'!Q91</f>
        <v>20.3</v>
      </c>
      <c r="H94" s="19">
        <v>8.4</v>
      </c>
      <c r="I94" s="53">
        <f t="shared" si="40"/>
        <v>11.9</v>
      </c>
      <c r="J94" s="19">
        <f>'Used Details'!R91</f>
        <v>0.6</v>
      </c>
      <c r="K94" s="19">
        <v>0.2</v>
      </c>
      <c r="L94" s="53">
        <f t="shared" si="41"/>
        <v>0.39999999999999997</v>
      </c>
      <c r="M94" s="20">
        <f>'Used Details'!S91</f>
        <v>0</v>
      </c>
      <c r="N94" s="20">
        <f t="shared" si="48"/>
        <v>0</v>
      </c>
      <c r="O94" s="66">
        <f t="shared" si="42"/>
        <v>0</v>
      </c>
      <c r="P94" s="18">
        <f>'Used Details'!V91</f>
        <v>21.8625</v>
      </c>
      <c r="Q94" s="18">
        <v>9.05</v>
      </c>
      <c r="R94" s="55">
        <f t="shared" si="43"/>
        <v>12.8125</v>
      </c>
      <c r="S94" s="61">
        <f t="shared" si="44"/>
        <v>0.5660926980838944</v>
      </c>
      <c r="T94" s="61">
        <f t="shared" si="45"/>
        <v>0.23433454168824447</v>
      </c>
      <c r="U94" s="74">
        <f t="shared" si="46"/>
        <v>1.415745856353591</v>
      </c>
      <c r="V94" s="61">
        <f t="shared" si="47"/>
        <v>0.41395082904516867</v>
      </c>
    </row>
    <row r="95" spans="1:22" ht="13.5">
      <c r="A95" s="17" t="s">
        <v>125</v>
      </c>
      <c r="B95" s="20">
        <f>Sales!C221</f>
        <v>228</v>
      </c>
      <c r="C95" s="18">
        <f>Sales!E221</f>
        <v>2666.9199999999996</v>
      </c>
      <c r="D95" s="20">
        <f>'Used Details'!P92</f>
        <v>16</v>
      </c>
      <c r="E95" s="19">
        <v>16.1304</v>
      </c>
      <c r="F95" s="53">
        <f t="shared" si="39"/>
        <v>-0.13040000000000163</v>
      </c>
      <c r="G95" s="20">
        <f>'Used Details'!Q92</f>
        <v>541</v>
      </c>
      <c r="H95" s="19">
        <v>545.4</v>
      </c>
      <c r="I95" s="53">
        <f t="shared" si="40"/>
        <v>-4.399999999999977</v>
      </c>
      <c r="J95" s="20">
        <f>'Used Details'!R92</f>
        <v>16</v>
      </c>
      <c r="K95" s="19">
        <v>16.1</v>
      </c>
      <c r="L95" s="53">
        <f t="shared" si="41"/>
        <v>-0.10000000000000142</v>
      </c>
      <c r="M95" s="20">
        <f>'Used Details'!S92</f>
        <v>0</v>
      </c>
      <c r="N95" s="20">
        <f t="shared" si="48"/>
        <v>0</v>
      </c>
      <c r="O95" s="66">
        <f t="shared" si="42"/>
        <v>0</v>
      </c>
      <c r="P95" s="18">
        <f>'Used Details'!V92</f>
        <v>462.8272</v>
      </c>
      <c r="Q95" s="18">
        <v>466.6</v>
      </c>
      <c r="R95" s="55">
        <f t="shared" si="43"/>
        <v>-3.772800000000018</v>
      </c>
      <c r="S95" s="59">
        <f t="shared" si="44"/>
        <v>0.17354371334723204</v>
      </c>
      <c r="T95" s="59">
        <f t="shared" si="45"/>
        <v>0.1749583789539994</v>
      </c>
      <c r="U95" s="73">
        <f t="shared" si="46"/>
        <v>-0.008085726532361826</v>
      </c>
      <c r="V95" s="59">
        <f t="shared" si="47"/>
        <v>1.0081516384516727</v>
      </c>
    </row>
    <row r="96" spans="1:22" ht="13.5">
      <c r="A96" s="17" t="s">
        <v>126</v>
      </c>
      <c r="B96" s="20"/>
      <c r="C96" s="18"/>
      <c r="D96" s="19">
        <f>'Used Details'!P93</f>
        <v>6.9</v>
      </c>
      <c r="E96" s="20">
        <v>0</v>
      </c>
      <c r="F96" s="53">
        <f t="shared" si="39"/>
        <v>6.9</v>
      </c>
      <c r="G96" s="20">
        <f>'Used Details'!Q93</f>
        <v>175</v>
      </c>
      <c r="H96" s="20">
        <v>0</v>
      </c>
      <c r="I96" s="54">
        <f t="shared" si="40"/>
        <v>175</v>
      </c>
      <c r="J96" s="19">
        <f>'Used Details'!R93</f>
        <v>5.2</v>
      </c>
      <c r="K96" s="20">
        <v>0</v>
      </c>
      <c r="L96" s="53">
        <f t="shared" si="41"/>
        <v>5.2</v>
      </c>
      <c r="M96" s="20">
        <f>'Used Details'!S93</f>
        <v>0</v>
      </c>
      <c r="N96" s="20">
        <f t="shared" si="48"/>
        <v>0</v>
      </c>
      <c r="O96" s="66">
        <f t="shared" si="42"/>
        <v>0</v>
      </c>
      <c r="P96" s="18">
        <f>'Used Details'!V93</f>
        <v>204.447</v>
      </c>
      <c r="Q96" s="18">
        <v>0</v>
      </c>
      <c r="R96" s="55">
        <f t="shared" si="43"/>
        <v>204.447</v>
      </c>
      <c r="S96" s="59">
        <f t="shared" si="44"/>
      </c>
      <c r="T96" s="59">
        <f t="shared" si="45"/>
      </c>
      <c r="U96" s="73">
        <f t="shared" si="46"/>
      </c>
      <c r="V96" s="59">
        <f t="shared" si="47"/>
        <v>0</v>
      </c>
    </row>
    <row r="97" spans="1:22" ht="13.5">
      <c r="A97" s="17" t="s">
        <v>127</v>
      </c>
      <c r="B97" s="20">
        <f>Sales!C225</f>
        <v>120</v>
      </c>
      <c r="C97" s="18">
        <f>Sales!E225</f>
        <v>1138.52</v>
      </c>
      <c r="D97" s="19">
        <f>'Used Details'!P94</f>
        <v>2.8</v>
      </c>
      <c r="E97" s="19">
        <v>7.5629</v>
      </c>
      <c r="F97" s="53">
        <f t="shared" si="39"/>
        <v>-4.7629</v>
      </c>
      <c r="G97" s="19">
        <f>'Used Details'!Q94</f>
        <v>94.7</v>
      </c>
      <c r="H97" s="19">
        <v>255.7</v>
      </c>
      <c r="I97" s="54">
        <f t="shared" si="40"/>
        <v>-161</v>
      </c>
      <c r="J97" s="19">
        <f>'Used Details'!R94</f>
        <v>2.8</v>
      </c>
      <c r="K97" s="19">
        <v>7.6</v>
      </c>
      <c r="L97" s="53">
        <f t="shared" si="41"/>
        <v>-4.8</v>
      </c>
      <c r="M97" s="20">
        <f>'Used Details'!S94</f>
        <v>0</v>
      </c>
      <c r="N97" s="20">
        <f t="shared" si="48"/>
        <v>0</v>
      </c>
      <c r="O97" s="66">
        <f t="shared" si="42"/>
        <v>0</v>
      </c>
      <c r="P97" s="18">
        <f>'Used Details'!V94</f>
        <v>109.62</v>
      </c>
      <c r="Q97" s="18">
        <v>296.09</v>
      </c>
      <c r="R97" s="55">
        <f t="shared" si="43"/>
        <v>-186.46999999999997</v>
      </c>
      <c r="S97" s="59">
        <f t="shared" si="44"/>
        <v>0.09628289358114044</v>
      </c>
      <c r="T97" s="59">
        <f t="shared" si="45"/>
        <v>0.26006569932895335</v>
      </c>
      <c r="U97" s="73">
        <f t="shared" si="46"/>
        <v>-0.6297747306562193</v>
      </c>
      <c r="V97" s="59">
        <f t="shared" si="47"/>
        <v>2.701058201058201</v>
      </c>
    </row>
    <row r="98" spans="1:22" ht="13.5">
      <c r="A98" s="17" t="s">
        <v>128</v>
      </c>
      <c r="B98" s="20"/>
      <c r="C98" s="18"/>
      <c r="D98" s="19">
        <f>'Used Details'!P95</f>
        <v>2.7</v>
      </c>
      <c r="E98" s="20">
        <v>0</v>
      </c>
      <c r="F98" s="53">
        <f t="shared" si="39"/>
        <v>2.7</v>
      </c>
      <c r="G98" s="19">
        <f>'Used Details'!Q95</f>
        <v>68.5</v>
      </c>
      <c r="H98" s="20">
        <v>0</v>
      </c>
      <c r="I98" s="53">
        <f t="shared" si="40"/>
        <v>68.5</v>
      </c>
      <c r="J98" s="20">
        <f>'Used Details'!R95</f>
        <v>2</v>
      </c>
      <c r="K98" s="20">
        <v>0</v>
      </c>
      <c r="L98" s="54">
        <f t="shared" si="41"/>
        <v>2</v>
      </c>
      <c r="M98" s="20">
        <f>'Used Details'!S95</f>
        <v>0</v>
      </c>
      <c r="N98" s="20">
        <f t="shared" si="48"/>
        <v>0</v>
      </c>
      <c r="O98" s="66">
        <f t="shared" si="42"/>
        <v>0</v>
      </c>
      <c r="P98" s="18">
        <f>'Used Details'!V95</f>
        <v>87.5251</v>
      </c>
      <c r="Q98" s="18">
        <v>0</v>
      </c>
      <c r="R98" s="55">
        <f t="shared" si="43"/>
        <v>87.5251</v>
      </c>
      <c r="S98" s="59">
        <f t="shared" si="44"/>
      </c>
      <c r="T98" s="59">
        <f t="shared" si="45"/>
      </c>
      <c r="U98" s="73">
        <f t="shared" si="46"/>
      </c>
      <c r="V98" s="59">
        <f t="shared" si="47"/>
        <v>0</v>
      </c>
    </row>
    <row r="99" spans="1:22" ht="13.5">
      <c r="A99" s="17" t="s">
        <v>129</v>
      </c>
      <c r="B99" s="20">
        <f>Sales!C229</f>
        <v>157</v>
      </c>
      <c r="C99" s="18">
        <f>Sales!E229</f>
        <v>1497.6</v>
      </c>
      <c r="D99" s="19">
        <f>'Used Details'!P96</f>
        <v>6.5</v>
      </c>
      <c r="E99" s="19">
        <v>9.5031</v>
      </c>
      <c r="F99" s="53">
        <f t="shared" si="39"/>
        <v>-3.0031</v>
      </c>
      <c r="G99" s="19">
        <f>'Used Details'!Q96</f>
        <v>219.8</v>
      </c>
      <c r="H99" s="19">
        <v>321.3</v>
      </c>
      <c r="I99" s="53">
        <f t="shared" si="40"/>
        <v>-101.5</v>
      </c>
      <c r="J99" s="19">
        <f>'Used Details'!R96</f>
        <v>6.5</v>
      </c>
      <c r="K99" s="19">
        <v>9.5</v>
      </c>
      <c r="L99" s="54">
        <f t="shared" si="41"/>
        <v>-3</v>
      </c>
      <c r="M99" s="20">
        <f>'Used Details'!S96</f>
        <v>0</v>
      </c>
      <c r="N99" s="20">
        <f t="shared" si="48"/>
        <v>0</v>
      </c>
      <c r="O99" s="66">
        <f t="shared" si="42"/>
        <v>0</v>
      </c>
      <c r="P99" s="18">
        <f>'Used Details'!V96</f>
        <v>282.75</v>
      </c>
      <c r="Q99" s="18">
        <v>413.39</v>
      </c>
      <c r="R99" s="55">
        <f t="shared" si="43"/>
        <v>-130.64</v>
      </c>
      <c r="S99" s="59">
        <f t="shared" si="44"/>
        <v>0.18880208333333334</v>
      </c>
      <c r="T99" s="59">
        <f t="shared" si="45"/>
        <v>0.2760349893162393</v>
      </c>
      <c r="U99" s="73">
        <f t="shared" si="46"/>
        <v>-0.31602119064321826</v>
      </c>
      <c r="V99" s="59">
        <f t="shared" si="47"/>
        <v>1.4620335985853228</v>
      </c>
    </row>
    <row r="100" spans="1:22" ht="13.5">
      <c r="A100" s="17" t="s">
        <v>130</v>
      </c>
      <c r="B100" s="20">
        <f>Sales!C231</f>
        <v>37</v>
      </c>
      <c r="C100" s="18">
        <f>Sales!E231</f>
        <v>357.26</v>
      </c>
      <c r="D100" s="19">
        <f>'Used Details'!P97</f>
        <v>2.1</v>
      </c>
      <c r="E100" s="19">
        <v>2.2981</v>
      </c>
      <c r="F100" s="53">
        <f t="shared" si="39"/>
        <v>-0.19809999999999972</v>
      </c>
      <c r="G100" s="20">
        <f>'Used Details'!Q97</f>
        <v>71</v>
      </c>
      <c r="H100" s="19">
        <v>77.7</v>
      </c>
      <c r="I100" s="53">
        <f t="shared" si="40"/>
        <v>-6.700000000000003</v>
      </c>
      <c r="J100" s="19">
        <f>'Used Details'!R97</f>
        <v>2.1</v>
      </c>
      <c r="K100" s="19">
        <v>2.3</v>
      </c>
      <c r="L100" s="53">
        <f t="shared" si="41"/>
        <v>-0.19999999999999973</v>
      </c>
      <c r="M100" s="20">
        <f>'Used Details'!S97</f>
        <v>0</v>
      </c>
      <c r="N100" s="20">
        <f t="shared" si="48"/>
        <v>0</v>
      </c>
      <c r="O100" s="66">
        <f t="shared" si="42"/>
        <v>0</v>
      </c>
      <c r="P100" s="18">
        <f>'Used Details'!V97</f>
        <v>73.3414</v>
      </c>
      <c r="Q100" s="18">
        <v>80.26</v>
      </c>
      <c r="R100" s="55">
        <f t="shared" si="43"/>
        <v>-6.918600000000012</v>
      </c>
      <c r="S100" s="59">
        <f t="shared" si="44"/>
        <v>0.20528858534400715</v>
      </c>
      <c r="T100" s="59">
        <f t="shared" si="45"/>
        <v>0.22465431338520966</v>
      </c>
      <c r="U100" s="73">
        <f t="shared" si="46"/>
        <v>-0.08620234238724157</v>
      </c>
      <c r="V100" s="59">
        <f t="shared" si="47"/>
        <v>1.094334168695989</v>
      </c>
    </row>
    <row r="101" spans="1:22" ht="13.5">
      <c r="A101" s="17" t="s">
        <v>131</v>
      </c>
      <c r="B101" s="20">
        <f>Sales!C236</f>
        <v>13</v>
      </c>
      <c r="C101" s="18">
        <f>Sales!E236</f>
        <v>131.03</v>
      </c>
      <c r="D101" s="19">
        <f>'Used Details'!P98</f>
        <v>0.9</v>
      </c>
      <c r="E101" s="19">
        <v>0.8252</v>
      </c>
      <c r="F101" s="53">
        <f t="shared" si="39"/>
        <v>0.07479999999999998</v>
      </c>
      <c r="G101" s="19">
        <f>'Used Details'!Q98</f>
        <v>30.4</v>
      </c>
      <c r="H101" s="19">
        <v>27.9</v>
      </c>
      <c r="I101" s="53">
        <f t="shared" si="40"/>
        <v>2.5</v>
      </c>
      <c r="J101" s="19">
        <f>'Used Details'!R98</f>
        <v>0.9</v>
      </c>
      <c r="K101" s="19">
        <v>0.8</v>
      </c>
      <c r="L101" s="53">
        <f t="shared" si="41"/>
        <v>0.09999999999999998</v>
      </c>
      <c r="M101" s="20">
        <f>'Used Details'!S98</f>
        <v>0</v>
      </c>
      <c r="N101" s="20">
        <f t="shared" si="48"/>
        <v>0</v>
      </c>
      <c r="O101" s="66">
        <f t="shared" si="42"/>
        <v>0</v>
      </c>
      <c r="P101" s="18">
        <f>'Used Details'!V98</f>
        <v>32.964</v>
      </c>
      <c r="Q101" s="18">
        <v>30.22</v>
      </c>
      <c r="R101" s="55">
        <f t="shared" si="43"/>
        <v>2.7439999999999998</v>
      </c>
      <c r="S101" s="61">
        <f t="shared" si="44"/>
        <v>0.2515759749675647</v>
      </c>
      <c r="T101" s="61">
        <f t="shared" si="45"/>
        <v>0.23063420590704417</v>
      </c>
      <c r="U101" s="74">
        <f t="shared" si="46"/>
        <v>0.09080079417604242</v>
      </c>
      <c r="V101" s="61">
        <f t="shared" si="47"/>
        <v>0.916757675039437</v>
      </c>
    </row>
    <row r="102" spans="1:22" ht="13.5">
      <c r="A102" s="17" t="s">
        <v>132</v>
      </c>
      <c r="B102" s="20">
        <f>Sales!C242</f>
        <v>247</v>
      </c>
      <c r="C102" s="18">
        <f>Sales!E242</f>
        <v>2404.18</v>
      </c>
      <c r="D102" s="19">
        <f>'Used Details'!P99</f>
        <v>16.1</v>
      </c>
      <c r="E102" s="19">
        <v>21.4136</v>
      </c>
      <c r="F102" s="53">
        <f t="shared" si="39"/>
        <v>-5.313599999999997</v>
      </c>
      <c r="G102" s="19">
        <f>'Used Details'!Q99</f>
        <v>408.3</v>
      </c>
      <c r="H102" s="19">
        <v>543.1</v>
      </c>
      <c r="I102" s="53">
        <f t="shared" si="40"/>
        <v>-134.8</v>
      </c>
      <c r="J102" s="19">
        <f>'Used Details'!R99</f>
        <v>12.1</v>
      </c>
      <c r="K102" s="19">
        <v>16.1</v>
      </c>
      <c r="L102" s="54">
        <f t="shared" si="41"/>
        <v>-4.000000000000002</v>
      </c>
      <c r="M102" s="20">
        <f>'Used Details'!S99</f>
        <v>0</v>
      </c>
      <c r="N102" s="20">
        <f t="shared" si="48"/>
        <v>0</v>
      </c>
      <c r="O102" s="66">
        <f t="shared" si="42"/>
        <v>0</v>
      </c>
      <c r="P102" s="18">
        <f>'Used Details'!V99</f>
        <v>571.75</v>
      </c>
      <c r="Q102" s="18">
        <v>760.45</v>
      </c>
      <c r="R102" s="55">
        <f t="shared" si="43"/>
        <v>-188.70000000000005</v>
      </c>
      <c r="S102" s="59">
        <f t="shared" si="44"/>
        <v>0.23781497225665302</v>
      </c>
      <c r="T102" s="59">
        <f t="shared" si="45"/>
        <v>0.3163032718016122</v>
      </c>
      <c r="U102" s="73">
        <f t="shared" si="46"/>
        <v>-0.2481425471760142</v>
      </c>
      <c r="V102" s="59">
        <f t="shared" si="47"/>
        <v>1.330039352864014</v>
      </c>
    </row>
    <row r="103" spans="1:22" ht="13.5">
      <c r="A103" s="17" t="s">
        <v>133</v>
      </c>
      <c r="B103" s="20">
        <f>Sales!C244</f>
        <v>7</v>
      </c>
      <c r="C103" s="18">
        <f>Sales!E244</f>
        <v>77.23</v>
      </c>
      <c r="D103" s="19">
        <f>'Used Details'!P100</f>
        <v>0.6</v>
      </c>
      <c r="E103" s="19">
        <v>0.5521</v>
      </c>
      <c r="F103" s="53">
        <f t="shared" si="39"/>
        <v>0.04789999999999994</v>
      </c>
      <c r="G103" s="19">
        <f>'Used Details'!Q100</f>
        <v>15.2</v>
      </c>
      <c r="H103" s="20">
        <v>14</v>
      </c>
      <c r="I103" s="53">
        <f t="shared" si="40"/>
        <v>1.1999999999999993</v>
      </c>
      <c r="J103" s="19">
        <f>'Used Details'!R100</f>
        <v>0.5</v>
      </c>
      <c r="K103" s="19">
        <v>0.4</v>
      </c>
      <c r="L103" s="53">
        <f t="shared" si="41"/>
        <v>0.09999999999999998</v>
      </c>
      <c r="M103" s="20">
        <f>'Used Details'!S100</f>
        <v>0</v>
      </c>
      <c r="N103" s="20">
        <f t="shared" si="48"/>
        <v>0</v>
      </c>
      <c r="O103" s="66">
        <f t="shared" si="42"/>
        <v>0</v>
      </c>
      <c r="P103" s="18">
        <f>'Used Details'!V100</f>
        <v>14.612</v>
      </c>
      <c r="Q103" s="18">
        <v>13.44</v>
      </c>
      <c r="R103" s="55">
        <f t="shared" si="43"/>
        <v>1.1720000000000006</v>
      </c>
      <c r="S103" s="61">
        <f t="shared" si="44"/>
        <v>0.18920108766023566</v>
      </c>
      <c r="T103" s="61">
        <f t="shared" si="45"/>
        <v>0.17402563770555482</v>
      </c>
      <c r="U103" s="74">
        <f t="shared" si="46"/>
        <v>0.08720238095238107</v>
      </c>
      <c r="V103" s="61">
        <f t="shared" si="47"/>
        <v>0.9197919518204215</v>
      </c>
    </row>
    <row r="104" spans="1:22" ht="13.5">
      <c r="A104" s="17" t="s">
        <v>134</v>
      </c>
      <c r="B104" s="20">
        <f>Sales!C246</f>
        <v>2</v>
      </c>
      <c r="C104" s="18">
        <f>Sales!E246</f>
        <v>19.32</v>
      </c>
      <c r="D104" s="20">
        <f>'Used Details'!P101</f>
        <v>10</v>
      </c>
      <c r="E104" s="19">
        <v>11.4038</v>
      </c>
      <c r="F104" s="53">
        <f t="shared" si="39"/>
        <v>-1.4038000000000004</v>
      </c>
      <c r="G104" s="19">
        <f>'Used Details'!Q101</f>
        <v>253.6</v>
      </c>
      <c r="H104" s="19">
        <v>289.2</v>
      </c>
      <c r="I104" s="53">
        <f t="shared" si="40"/>
        <v>-35.599999999999994</v>
      </c>
      <c r="J104" s="19">
        <f>'Used Details'!R101</f>
        <v>7.5</v>
      </c>
      <c r="K104" s="19">
        <v>8.6</v>
      </c>
      <c r="L104" s="53">
        <f t="shared" si="41"/>
        <v>-1.0999999999999996</v>
      </c>
      <c r="M104" s="20">
        <f>'Used Details'!S101</f>
        <v>0</v>
      </c>
      <c r="N104" s="20">
        <f t="shared" si="48"/>
        <v>0</v>
      </c>
      <c r="O104" s="66">
        <f t="shared" si="42"/>
        <v>0</v>
      </c>
      <c r="P104" s="18">
        <f>'Used Details'!V101</f>
        <v>267.117</v>
      </c>
      <c r="Q104" s="18">
        <v>304.61</v>
      </c>
      <c r="R104" s="55">
        <f t="shared" si="43"/>
        <v>-37.492999999999995</v>
      </c>
      <c r="S104" s="59">
        <f t="shared" si="44"/>
        <v>13.825931677018634</v>
      </c>
      <c r="T104" s="59">
        <f t="shared" si="45"/>
        <v>15.76656314699793</v>
      </c>
      <c r="U104" s="73">
        <f t="shared" si="46"/>
        <v>-0.12308525655756541</v>
      </c>
      <c r="V104" s="59">
        <f t="shared" si="47"/>
        <v>1.1403617141552203</v>
      </c>
    </row>
    <row r="105" spans="1:22" ht="13.5">
      <c r="A105" s="17" t="s">
        <v>135</v>
      </c>
      <c r="B105" s="20">
        <f>Sales!C249</f>
        <v>33</v>
      </c>
      <c r="C105" s="18">
        <f>Sales!E249</f>
        <v>273.13</v>
      </c>
      <c r="D105" s="19">
        <f>'Used Details'!P102</f>
        <v>1.7</v>
      </c>
      <c r="E105" s="19">
        <v>2.7287</v>
      </c>
      <c r="F105" s="53">
        <f t="shared" si="39"/>
        <v>-1.0287</v>
      </c>
      <c r="G105" s="19">
        <f>'Used Details'!Q102</f>
        <v>43.1</v>
      </c>
      <c r="H105" s="19">
        <v>69.2</v>
      </c>
      <c r="I105" s="53">
        <f t="shared" si="40"/>
        <v>-26.1</v>
      </c>
      <c r="J105" s="19">
        <f>'Used Details'!R102</f>
        <v>1.3</v>
      </c>
      <c r="K105" s="20">
        <v>2</v>
      </c>
      <c r="L105" s="53">
        <f t="shared" si="41"/>
        <v>-0.7</v>
      </c>
      <c r="M105" s="20">
        <f>'Used Details'!S102</f>
        <v>0</v>
      </c>
      <c r="N105" s="20">
        <f t="shared" si="48"/>
        <v>0</v>
      </c>
      <c r="O105" s="66">
        <f t="shared" si="42"/>
        <v>0</v>
      </c>
      <c r="P105" s="18">
        <f>'Used Details'!V102</f>
        <v>41.2</v>
      </c>
      <c r="Q105" s="18">
        <v>66.13</v>
      </c>
      <c r="R105" s="55">
        <f t="shared" si="43"/>
        <v>-24.929999999999993</v>
      </c>
      <c r="S105" s="59">
        <f t="shared" si="44"/>
        <v>0.15084392047742834</v>
      </c>
      <c r="T105" s="59">
        <f t="shared" si="45"/>
        <v>0.2421191374070955</v>
      </c>
      <c r="U105" s="73">
        <f t="shared" si="46"/>
        <v>-0.37698472705277475</v>
      </c>
      <c r="V105" s="59">
        <f t="shared" si="47"/>
        <v>1.6050970873786405</v>
      </c>
    </row>
    <row r="106" spans="1:22" ht="13.5">
      <c r="A106" s="17" t="s">
        <v>76</v>
      </c>
      <c r="B106" s="20">
        <f>Sales!C251</f>
        <v>48</v>
      </c>
      <c r="C106" s="18">
        <f>Sales!E251</f>
        <v>88.19</v>
      </c>
      <c r="D106" s="20"/>
      <c r="E106" s="19">
        <v>0.9141</v>
      </c>
      <c r="F106" s="53">
        <f t="shared" si="39"/>
        <v>-0.9141</v>
      </c>
      <c r="G106" s="20"/>
      <c r="H106" s="20">
        <v>26</v>
      </c>
      <c r="I106" s="54">
        <f t="shared" si="40"/>
        <v>-26</v>
      </c>
      <c r="J106" s="20">
        <v>0</v>
      </c>
      <c r="K106" s="20">
        <v>0</v>
      </c>
      <c r="L106" s="54">
        <f t="shared" si="41"/>
        <v>0</v>
      </c>
      <c r="M106" s="20">
        <v>0</v>
      </c>
      <c r="N106" s="20">
        <f>ROUND(26,0)</f>
        <v>26</v>
      </c>
      <c r="O106" s="66">
        <f t="shared" si="42"/>
        <v>-26</v>
      </c>
      <c r="P106" s="18">
        <v>0</v>
      </c>
      <c r="Q106" s="18">
        <v>25.69</v>
      </c>
      <c r="R106" s="55">
        <f t="shared" si="43"/>
        <v>-25.69</v>
      </c>
      <c r="S106" s="59">
        <f t="shared" si="44"/>
        <v>0</v>
      </c>
      <c r="T106" s="59">
        <f t="shared" si="45"/>
        <v>0.2913028688059871</v>
      </c>
      <c r="U106" s="73">
        <f t="shared" si="46"/>
        <v>-1</v>
      </c>
      <c r="V106" s="59">
        <f t="shared" si="47"/>
      </c>
    </row>
    <row r="107" spans="1:22" ht="13.5">
      <c r="A107" s="27" t="s">
        <v>136</v>
      </c>
      <c r="B107" s="58">
        <f>SUM(B83,B84:B106)</f>
        <v>1668</v>
      </c>
      <c r="C107" s="28">
        <f>SUM(C83,C84:C106)</f>
        <v>16221.27</v>
      </c>
      <c r="D107" s="29">
        <f>SUM(D83,D84:D106)</f>
        <v>131.59999999999997</v>
      </c>
      <c r="E107" s="29">
        <f>SUM(E83,E84:E106)</f>
        <v>135.53599999999997</v>
      </c>
      <c r="F107" s="29">
        <f t="shared" si="39"/>
        <v>-3.936000000000007</v>
      </c>
      <c r="G107" s="29">
        <f>SUM(G83,G84:G106)</f>
        <v>3743.1000000000004</v>
      </c>
      <c r="H107" s="29">
        <f>SUM(H83,H84:H106)</f>
        <v>3913.6999999999994</v>
      </c>
      <c r="I107" s="29">
        <f t="shared" si="40"/>
        <v>-170.599999999999</v>
      </c>
      <c r="J107" s="29">
        <f>SUM(J83,J84:J106)</f>
        <v>110.89999999999999</v>
      </c>
      <c r="K107" s="29">
        <f>SUM(K83,K84:K106)</f>
        <v>91.9</v>
      </c>
      <c r="L107" s="29">
        <f t="shared" si="41"/>
        <v>18.999999999999986</v>
      </c>
      <c r="M107" s="58">
        <f>SUM(M83,M84:M106)</f>
        <v>0</v>
      </c>
      <c r="N107" s="58">
        <f>SUM(N83,N84:N106)</f>
        <v>806</v>
      </c>
      <c r="O107" s="58">
        <f t="shared" si="42"/>
        <v>-806</v>
      </c>
      <c r="P107" s="28">
        <f>SUM(P83,P84:P106)</f>
        <v>3698.7656999999995</v>
      </c>
      <c r="Q107" s="28">
        <f>SUM(Q83,Q84:Q106)</f>
        <v>3946.7000000000003</v>
      </c>
      <c r="R107" s="28">
        <f t="shared" si="43"/>
        <v>-247.9343000000008</v>
      </c>
      <c r="S107" s="67">
        <f t="shared" si="44"/>
        <v>0.22801948922618262</v>
      </c>
      <c r="T107" s="67">
        <f t="shared" si="45"/>
        <v>0.24330400763935253</v>
      </c>
      <c r="U107" s="67">
        <f t="shared" si="46"/>
        <v>-0.06282066029847738</v>
      </c>
      <c r="V107" s="67">
        <f t="shared" si="47"/>
        <v>1.0670316316602593</v>
      </c>
    </row>
    <row r="108" spans="1:22" ht="13.5">
      <c r="A108" s="15" t="s">
        <v>137</v>
      </c>
      <c r="B108" s="20"/>
      <c r="C108" s="18"/>
      <c r="F108" s="53"/>
      <c r="I108" s="53"/>
      <c r="L108" s="53"/>
      <c r="M108" s="20"/>
      <c r="N108" s="20"/>
      <c r="O108" s="65"/>
      <c r="P108" s="18"/>
      <c r="Q108" s="18"/>
      <c r="R108" s="55"/>
      <c r="S108" s="59"/>
      <c r="T108" s="59"/>
      <c r="U108" s="73"/>
      <c r="V108" s="59"/>
    </row>
    <row r="109" spans="1:22" ht="13.5">
      <c r="A109" s="17" t="s">
        <v>138</v>
      </c>
      <c r="B109" s="20">
        <f>Sales!C257</f>
        <v>10</v>
      </c>
      <c r="C109" s="18">
        <f>Sales!E257</f>
        <v>85.53</v>
      </c>
      <c r="D109" s="19">
        <f>'Used Details'!P105</f>
        <v>0.4</v>
      </c>
      <c r="E109" s="19">
        <v>0.7246</v>
      </c>
      <c r="F109" s="53">
        <f aca="true" t="shared" si="49" ref="F109:F122">IF(D109="",0,D109)-IF(E109="",0,E109)</f>
        <v>-0.3246</v>
      </c>
      <c r="G109" s="19">
        <f>'Used Details'!Q105</f>
        <v>13.5</v>
      </c>
      <c r="H109" s="19">
        <v>24.5</v>
      </c>
      <c r="I109" s="54">
        <f aca="true" t="shared" si="50" ref="I109:I122">(IF(G109="",0,G109)-IF(H109="",0,H109))</f>
        <v>-11</v>
      </c>
      <c r="J109" s="19">
        <f>'Used Details'!R105</f>
        <v>0.4</v>
      </c>
      <c r="K109" s="19">
        <v>0.7</v>
      </c>
      <c r="L109" s="53">
        <f aca="true" t="shared" si="51" ref="L109:L122">(IF(J109="",0,J109)-IF(K109="",0,K109))</f>
        <v>-0.29999999999999993</v>
      </c>
      <c r="M109" s="20">
        <f>'Used Details'!S105</f>
        <v>0</v>
      </c>
      <c r="N109" s="20">
        <f aca="true" t="shared" si="52" ref="N109:N121">ROUND(0,0)</f>
        <v>0</v>
      </c>
      <c r="O109" s="66">
        <f aca="true" t="shared" si="53" ref="O109:O122">ROUND((IF(M109="",0,M109)-IF(N109="",0,N109)),0)</f>
        <v>0</v>
      </c>
      <c r="P109" s="18">
        <f>'Used Details'!V105</f>
        <v>10.232</v>
      </c>
      <c r="Q109" s="18">
        <v>18.54</v>
      </c>
      <c r="R109" s="55">
        <f aca="true" t="shared" si="54" ref="R109:R122">IF(P109="",0,P109)-IF(Q109="",0,Q109)</f>
        <v>-8.308</v>
      </c>
      <c r="S109" s="59">
        <f aca="true" t="shared" si="55" ref="S109:S122">IF(OR(C109=0,C109=""),"",P109/C109)</f>
        <v>0.11963053899216648</v>
      </c>
      <c r="T109" s="59">
        <f aca="true" t="shared" si="56" ref="T109:T122">IF(OR(C109=0,C109=""),"",Q109/C109)</f>
        <v>0.21676604700105226</v>
      </c>
      <c r="U109" s="73">
        <f aca="true" t="shared" si="57" ref="U109:U122">IF(OR(T109=0,T109=""),S109,(S109-T109)/T109)</f>
        <v>-0.4481121898597627</v>
      </c>
      <c r="V109" s="59">
        <f aca="true" t="shared" si="58" ref="V109:V122">IF(P109=0,"",(Q109/P109))</f>
        <v>1.8119624706802189</v>
      </c>
    </row>
    <row r="110" spans="1:22" ht="13.5">
      <c r="A110" s="17" t="s">
        <v>139</v>
      </c>
      <c r="B110" s="20">
        <f>Sales!C261</f>
        <v>127</v>
      </c>
      <c r="C110" s="18">
        <f>Sales!E261</f>
        <v>1093.88</v>
      </c>
      <c r="D110" s="19">
        <f>'Used Details'!P106</f>
        <v>8.6</v>
      </c>
      <c r="E110" s="19">
        <v>8.0509</v>
      </c>
      <c r="F110" s="53">
        <f t="shared" si="49"/>
        <v>0.5490999999999993</v>
      </c>
      <c r="G110" s="19">
        <f>'Used Details'!Q106</f>
        <v>290.8</v>
      </c>
      <c r="H110" s="19">
        <v>272.2</v>
      </c>
      <c r="I110" s="53">
        <f t="shared" si="50"/>
        <v>18.600000000000023</v>
      </c>
      <c r="J110" s="19">
        <f>'Used Details'!R106</f>
        <v>8.6</v>
      </c>
      <c r="K110" s="20">
        <v>8</v>
      </c>
      <c r="L110" s="53">
        <f t="shared" si="51"/>
        <v>0.5999999999999996</v>
      </c>
      <c r="M110" s="20">
        <f>'Used Details'!S106</f>
        <v>0</v>
      </c>
      <c r="N110" s="20">
        <f t="shared" si="52"/>
        <v>0</v>
      </c>
      <c r="O110" s="66">
        <f t="shared" si="53"/>
        <v>0</v>
      </c>
      <c r="P110" s="18">
        <f>'Used Details'!V106</f>
        <v>230.05</v>
      </c>
      <c r="Q110" s="18">
        <v>215.36</v>
      </c>
      <c r="R110" s="55">
        <f t="shared" si="54"/>
        <v>14.689999999999998</v>
      </c>
      <c r="S110" s="61">
        <f t="shared" si="55"/>
        <v>0.21030643214977876</v>
      </c>
      <c r="T110" s="61">
        <f t="shared" si="56"/>
        <v>0.1968771711705123</v>
      </c>
      <c r="U110" s="74">
        <f t="shared" si="57"/>
        <v>0.068211367013373</v>
      </c>
      <c r="V110" s="61">
        <f t="shared" si="58"/>
        <v>0.936144316452945</v>
      </c>
    </row>
    <row r="111" spans="1:22" ht="13.5">
      <c r="A111" s="17" t="s">
        <v>140</v>
      </c>
      <c r="B111" s="20">
        <f>Sales!C267</f>
        <v>315</v>
      </c>
      <c r="C111" s="18">
        <f>Sales!E267</f>
        <v>2498.73</v>
      </c>
      <c r="D111" s="19">
        <f>'Used Details'!P107</f>
        <v>21.2</v>
      </c>
      <c r="E111" s="19">
        <v>19.8625</v>
      </c>
      <c r="F111" s="53">
        <f t="shared" si="49"/>
        <v>1.3374999999999986</v>
      </c>
      <c r="G111" s="19">
        <f>'Used Details'!Q107</f>
        <v>716.8</v>
      </c>
      <c r="H111" s="19">
        <v>671.6</v>
      </c>
      <c r="I111" s="53">
        <f t="shared" si="50"/>
        <v>45.19999999999993</v>
      </c>
      <c r="J111" s="19">
        <f>'Used Details'!R107</f>
        <v>21.2</v>
      </c>
      <c r="K111" s="19">
        <v>19.9</v>
      </c>
      <c r="L111" s="53">
        <f t="shared" si="51"/>
        <v>1.3000000000000007</v>
      </c>
      <c r="M111" s="20">
        <f>'Used Details'!S107</f>
        <v>0</v>
      </c>
      <c r="N111" s="20">
        <f t="shared" si="52"/>
        <v>0</v>
      </c>
      <c r="O111" s="66">
        <f t="shared" si="53"/>
        <v>0</v>
      </c>
      <c r="P111" s="18">
        <f>'Used Details'!V107</f>
        <v>572.4</v>
      </c>
      <c r="Q111" s="18">
        <v>536.29</v>
      </c>
      <c r="R111" s="55">
        <f t="shared" si="54"/>
        <v>36.110000000000014</v>
      </c>
      <c r="S111" s="61">
        <f t="shared" si="55"/>
        <v>0.22907637079636453</v>
      </c>
      <c r="T111" s="61">
        <f t="shared" si="56"/>
        <v>0.2146250295149936</v>
      </c>
      <c r="U111" s="74">
        <f t="shared" si="57"/>
        <v>0.06733297283186335</v>
      </c>
      <c r="V111" s="61">
        <f t="shared" si="58"/>
        <v>0.9369147449336128</v>
      </c>
    </row>
    <row r="112" spans="1:22" ht="13.5">
      <c r="A112" s="17" t="s">
        <v>141</v>
      </c>
      <c r="B112" s="20">
        <f>Sales!C272</f>
        <v>47</v>
      </c>
      <c r="C112" s="18">
        <f>Sales!E272</f>
        <v>407.38000000000005</v>
      </c>
      <c r="D112" s="19">
        <f>'Used Details'!P108</f>
        <v>5.2</v>
      </c>
      <c r="E112" s="19">
        <v>3.008</v>
      </c>
      <c r="F112" s="53">
        <f t="shared" si="49"/>
        <v>2.192</v>
      </c>
      <c r="G112" s="19">
        <f>'Used Details'!Q108</f>
        <v>175.8</v>
      </c>
      <c r="H112" s="19">
        <v>101.7</v>
      </c>
      <c r="I112" s="53">
        <f t="shared" si="50"/>
        <v>74.10000000000001</v>
      </c>
      <c r="J112" s="19">
        <f>'Used Details'!R108</f>
        <v>5.2</v>
      </c>
      <c r="K112" s="20">
        <v>3</v>
      </c>
      <c r="L112" s="53">
        <f t="shared" si="51"/>
        <v>2.2</v>
      </c>
      <c r="M112" s="20">
        <f>'Used Details'!S108</f>
        <v>0</v>
      </c>
      <c r="N112" s="20">
        <f t="shared" si="52"/>
        <v>0</v>
      </c>
      <c r="O112" s="66">
        <f t="shared" si="53"/>
        <v>0</v>
      </c>
      <c r="P112" s="18">
        <f>'Used Details'!V108</f>
        <v>140.4</v>
      </c>
      <c r="Q112" s="18">
        <v>81.22</v>
      </c>
      <c r="R112" s="55">
        <f t="shared" si="54"/>
        <v>59.18000000000001</v>
      </c>
      <c r="S112" s="61">
        <f t="shared" si="55"/>
        <v>0.3446413667828563</v>
      </c>
      <c r="T112" s="61">
        <f t="shared" si="56"/>
        <v>0.19937159408905686</v>
      </c>
      <c r="U112" s="74">
        <f t="shared" si="57"/>
        <v>0.7286382664368385</v>
      </c>
      <c r="V112" s="61">
        <f t="shared" si="58"/>
        <v>0.5784900284900285</v>
      </c>
    </row>
    <row r="113" spans="1:22" ht="13.5">
      <c r="A113" s="17" t="s">
        <v>142</v>
      </c>
      <c r="B113" s="20">
        <f>Sales!C277</f>
        <v>241</v>
      </c>
      <c r="C113" s="18">
        <f>Sales!E277</f>
        <v>2039.97</v>
      </c>
      <c r="D113" s="19">
        <f>'Used Details'!P109</f>
        <v>13.5</v>
      </c>
      <c r="E113" s="19">
        <v>15.3653</v>
      </c>
      <c r="F113" s="53">
        <f t="shared" si="49"/>
        <v>-1.8652999999999995</v>
      </c>
      <c r="G113" s="19">
        <f>'Used Details'!Q109</f>
        <v>456.4</v>
      </c>
      <c r="H113" s="19">
        <v>519.5</v>
      </c>
      <c r="I113" s="53">
        <f t="shared" si="50"/>
        <v>-63.10000000000002</v>
      </c>
      <c r="J113" s="19">
        <f>'Used Details'!R109</f>
        <v>13.5</v>
      </c>
      <c r="K113" s="19">
        <v>15.4</v>
      </c>
      <c r="L113" s="53">
        <f t="shared" si="51"/>
        <v>-1.9000000000000004</v>
      </c>
      <c r="M113" s="20">
        <f>'Used Details'!S109</f>
        <v>0</v>
      </c>
      <c r="N113" s="20">
        <f t="shared" si="52"/>
        <v>0</v>
      </c>
      <c r="O113" s="66">
        <f t="shared" si="53"/>
        <v>0</v>
      </c>
      <c r="P113" s="18">
        <f>'Used Details'!V109</f>
        <v>421.639</v>
      </c>
      <c r="Q113" s="18">
        <v>479.9</v>
      </c>
      <c r="R113" s="55">
        <f t="shared" si="54"/>
        <v>-58.26099999999997</v>
      </c>
      <c r="S113" s="59">
        <f t="shared" si="55"/>
        <v>0.20668882385525278</v>
      </c>
      <c r="T113" s="59">
        <f t="shared" si="56"/>
        <v>0.23524855757682708</v>
      </c>
      <c r="U113" s="73">
        <f t="shared" si="57"/>
        <v>-0.12140237549489465</v>
      </c>
      <c r="V113" s="59">
        <f t="shared" si="58"/>
        <v>1.1381774456347729</v>
      </c>
    </row>
    <row r="114" spans="1:22" ht="13.5">
      <c r="A114" s="17" t="s">
        <v>143</v>
      </c>
      <c r="B114" s="20">
        <f>Sales!C281</f>
        <v>58</v>
      </c>
      <c r="C114" s="18">
        <f>Sales!E281</f>
        <v>486.04999999999995</v>
      </c>
      <c r="D114" s="19">
        <f>'Used Details'!P110</f>
        <v>3.3</v>
      </c>
      <c r="E114" s="19">
        <v>3.5507</v>
      </c>
      <c r="F114" s="53">
        <f t="shared" si="49"/>
        <v>-0.25070000000000014</v>
      </c>
      <c r="G114" s="19">
        <f>'Used Details'!Q110</f>
        <v>111.6</v>
      </c>
      <c r="H114" s="19">
        <v>120.1</v>
      </c>
      <c r="I114" s="53">
        <f t="shared" si="50"/>
        <v>-8.5</v>
      </c>
      <c r="J114" s="19">
        <f>'Used Details'!R110</f>
        <v>3.3</v>
      </c>
      <c r="K114" s="19">
        <v>3.6</v>
      </c>
      <c r="L114" s="53">
        <f t="shared" si="51"/>
        <v>-0.30000000000000027</v>
      </c>
      <c r="M114" s="20">
        <f>'Used Details'!S110</f>
        <v>0</v>
      </c>
      <c r="N114" s="20">
        <f t="shared" si="52"/>
        <v>0</v>
      </c>
      <c r="O114" s="66">
        <f t="shared" si="53"/>
        <v>0</v>
      </c>
      <c r="P114" s="18">
        <f>'Used Details'!V110</f>
        <v>100.9249</v>
      </c>
      <c r="Q114" s="18">
        <v>108.59</v>
      </c>
      <c r="R114" s="55">
        <f t="shared" si="54"/>
        <v>-7.66510000000001</v>
      </c>
      <c r="S114" s="59">
        <f t="shared" si="55"/>
        <v>0.2076430408394198</v>
      </c>
      <c r="T114" s="59">
        <f t="shared" si="56"/>
        <v>0.22341322909165726</v>
      </c>
      <c r="U114" s="73">
        <f t="shared" si="57"/>
        <v>-0.07058753108021004</v>
      </c>
      <c r="V114" s="59">
        <f t="shared" si="58"/>
        <v>1.075948551843995</v>
      </c>
    </row>
    <row r="115" spans="1:22" ht="13.5">
      <c r="A115" s="17" t="s">
        <v>144</v>
      </c>
      <c r="B115" s="20">
        <f>Sales!C286</f>
        <v>84</v>
      </c>
      <c r="C115" s="18">
        <f>Sales!E286</f>
        <v>684.6</v>
      </c>
      <c r="D115" s="19">
        <f>'Used Details'!P111</f>
        <v>7.61</v>
      </c>
      <c r="E115" s="19">
        <v>7.151</v>
      </c>
      <c r="F115" s="53">
        <f t="shared" si="49"/>
        <v>0.4590000000000005</v>
      </c>
      <c r="G115" s="20">
        <f>'Used Details'!Q111</f>
        <v>193</v>
      </c>
      <c r="H115" s="19">
        <v>181.4</v>
      </c>
      <c r="I115" s="53">
        <f t="shared" si="50"/>
        <v>11.599999999999994</v>
      </c>
      <c r="J115" s="19">
        <f>'Used Details'!R111</f>
        <v>5.7</v>
      </c>
      <c r="K115" s="19">
        <v>5.4</v>
      </c>
      <c r="L115" s="53">
        <f t="shared" si="51"/>
        <v>0.2999999999999998</v>
      </c>
      <c r="M115" s="20">
        <f>'Used Details'!S111</f>
        <v>0</v>
      </c>
      <c r="N115" s="20">
        <f t="shared" si="52"/>
        <v>0</v>
      </c>
      <c r="O115" s="66">
        <f t="shared" si="53"/>
        <v>0</v>
      </c>
      <c r="P115" s="18">
        <f>'Used Details'!V111</f>
        <v>220.748</v>
      </c>
      <c r="Q115" s="18">
        <v>207.43</v>
      </c>
      <c r="R115" s="55">
        <f t="shared" si="54"/>
        <v>13.317999999999984</v>
      </c>
      <c r="S115" s="61">
        <f t="shared" si="55"/>
        <v>0.3224481449021326</v>
      </c>
      <c r="T115" s="61">
        <f t="shared" si="56"/>
        <v>0.3029944493134677</v>
      </c>
      <c r="U115" s="74">
        <f t="shared" si="57"/>
        <v>0.0642047919780166</v>
      </c>
      <c r="V115" s="61">
        <f t="shared" si="58"/>
        <v>0.9396687625708954</v>
      </c>
    </row>
    <row r="116" spans="1:22" ht="13.5">
      <c r="A116" s="17" t="s">
        <v>145</v>
      </c>
      <c r="B116" s="20">
        <f>Sales!C294</f>
        <v>258</v>
      </c>
      <c r="C116" s="18">
        <f>Sales!E294</f>
        <v>2036.93</v>
      </c>
      <c r="D116" s="19">
        <f>'Used Details'!P112</f>
        <v>14.7</v>
      </c>
      <c r="E116" s="19">
        <v>16.9965</v>
      </c>
      <c r="F116" s="53">
        <f t="shared" si="49"/>
        <v>-2.2965000000000018</v>
      </c>
      <c r="G116" s="20">
        <f>'Used Details'!Q112</f>
        <v>497</v>
      </c>
      <c r="H116" s="19">
        <v>574.7</v>
      </c>
      <c r="I116" s="53">
        <f t="shared" si="50"/>
        <v>-77.70000000000005</v>
      </c>
      <c r="J116" s="19">
        <f>'Used Details'!R112</f>
        <v>14.7</v>
      </c>
      <c r="K116" s="20">
        <v>17</v>
      </c>
      <c r="L116" s="53">
        <f t="shared" si="51"/>
        <v>-2.3000000000000007</v>
      </c>
      <c r="M116" s="20">
        <f>'Used Details'!S112</f>
        <v>0</v>
      </c>
      <c r="N116" s="20">
        <f t="shared" si="52"/>
        <v>0</v>
      </c>
      <c r="O116" s="66">
        <f t="shared" si="53"/>
        <v>0</v>
      </c>
      <c r="P116" s="18">
        <f>'Used Details'!V112</f>
        <v>373.1845</v>
      </c>
      <c r="Q116" s="18">
        <v>431.48</v>
      </c>
      <c r="R116" s="55">
        <f t="shared" si="54"/>
        <v>-58.295500000000004</v>
      </c>
      <c r="S116" s="59">
        <f t="shared" si="55"/>
        <v>0.18320929045180737</v>
      </c>
      <c r="T116" s="59">
        <f t="shared" si="56"/>
        <v>0.21182858517474829</v>
      </c>
      <c r="U116" s="73">
        <f t="shared" si="57"/>
        <v>-0.13510591452674525</v>
      </c>
      <c r="V116" s="59">
        <f t="shared" si="58"/>
        <v>1.1562109358775619</v>
      </c>
    </row>
    <row r="117" spans="1:22" ht="13.5">
      <c r="A117" s="17" t="s">
        <v>146</v>
      </c>
      <c r="B117" s="20">
        <f>Sales!C300</f>
        <v>532</v>
      </c>
      <c r="C117" s="18">
        <f>Sales!E300</f>
        <v>3982.9099999999994</v>
      </c>
      <c r="D117" s="19">
        <f>'Used Details'!P113</f>
        <v>29.2</v>
      </c>
      <c r="E117" s="19">
        <v>32.7847</v>
      </c>
      <c r="F117" s="53">
        <f t="shared" si="49"/>
        <v>-3.5847000000000016</v>
      </c>
      <c r="G117" s="19">
        <f>'Used Details'!Q113</f>
        <v>987.3</v>
      </c>
      <c r="H117" s="19">
        <v>1108.5</v>
      </c>
      <c r="I117" s="53">
        <f t="shared" si="50"/>
        <v>-121.20000000000005</v>
      </c>
      <c r="J117" s="19">
        <f>'Used Details'!R113</f>
        <v>29.2</v>
      </c>
      <c r="K117" s="19">
        <v>32.8</v>
      </c>
      <c r="L117" s="53">
        <f t="shared" si="51"/>
        <v>-3.599999999999998</v>
      </c>
      <c r="M117" s="20">
        <f>'Used Details'!S113</f>
        <v>0</v>
      </c>
      <c r="N117" s="20">
        <f t="shared" si="52"/>
        <v>0</v>
      </c>
      <c r="O117" s="66">
        <f t="shared" si="53"/>
        <v>0</v>
      </c>
      <c r="P117" s="18">
        <f>'Used Details'!V113</f>
        <v>804.752</v>
      </c>
      <c r="Q117" s="18">
        <v>903.55</v>
      </c>
      <c r="R117" s="55">
        <f t="shared" si="54"/>
        <v>-98.798</v>
      </c>
      <c r="S117" s="59">
        <f t="shared" si="55"/>
        <v>0.20205126402554918</v>
      </c>
      <c r="T117" s="59">
        <f t="shared" si="56"/>
        <v>0.2268567454449134</v>
      </c>
      <c r="U117" s="73">
        <f t="shared" si="57"/>
        <v>-0.10934425322339657</v>
      </c>
      <c r="V117" s="59">
        <f t="shared" si="58"/>
        <v>1.122768256556057</v>
      </c>
    </row>
    <row r="118" spans="1:22" ht="13.5">
      <c r="A118" s="17" t="s">
        <v>147</v>
      </c>
      <c r="B118" s="20">
        <f>Sales!C303</f>
        <v>36</v>
      </c>
      <c r="C118" s="18">
        <f>Sales!E303</f>
        <v>99.33000000000001</v>
      </c>
      <c r="D118" s="19">
        <f>'Used Details'!P114</f>
        <v>8.9</v>
      </c>
      <c r="E118" s="19">
        <v>2.1222</v>
      </c>
      <c r="F118" s="53">
        <f t="shared" si="49"/>
        <v>6.777800000000001</v>
      </c>
      <c r="G118" s="19">
        <f>'Used Details'!Q114</f>
        <v>300.9</v>
      </c>
      <c r="H118" s="19">
        <v>71.8</v>
      </c>
      <c r="I118" s="53">
        <f t="shared" si="50"/>
        <v>229.09999999999997</v>
      </c>
      <c r="J118" s="19">
        <f>'Used Details'!R114</f>
        <v>8.9</v>
      </c>
      <c r="K118" s="19">
        <v>2.1</v>
      </c>
      <c r="L118" s="53">
        <f t="shared" si="51"/>
        <v>6.800000000000001</v>
      </c>
      <c r="M118" s="20">
        <f>'Used Details'!S114</f>
        <v>0</v>
      </c>
      <c r="N118" s="20">
        <f t="shared" si="52"/>
        <v>0</v>
      </c>
      <c r="O118" s="66">
        <f t="shared" si="53"/>
        <v>0</v>
      </c>
      <c r="P118" s="18">
        <f>'Used Details'!V114</f>
        <v>237.8676</v>
      </c>
      <c r="Q118" s="18">
        <v>56.72</v>
      </c>
      <c r="R118" s="55">
        <f t="shared" si="54"/>
        <v>181.1476</v>
      </c>
      <c r="S118" s="61">
        <f t="shared" si="55"/>
        <v>2.394720628209</v>
      </c>
      <c r="T118" s="61">
        <f t="shared" si="56"/>
        <v>0.5710258733514547</v>
      </c>
      <c r="U118" s="74">
        <f t="shared" si="57"/>
        <v>3.193716502115655</v>
      </c>
      <c r="V118" s="61">
        <f t="shared" si="58"/>
        <v>0.23845197916824315</v>
      </c>
    </row>
    <row r="119" spans="1:22" ht="13.5">
      <c r="A119" s="17" t="s">
        <v>148</v>
      </c>
      <c r="B119" s="20">
        <f>Sales!C309</f>
        <v>1202</v>
      </c>
      <c r="C119" s="18">
        <f>Sales!E309</f>
        <v>10124.85</v>
      </c>
      <c r="D119" s="19">
        <f>'Used Details'!P115</f>
        <v>75.4</v>
      </c>
      <c r="E119" s="19">
        <v>75.3313</v>
      </c>
      <c r="F119" s="53">
        <f t="shared" si="49"/>
        <v>0.06870000000000687</v>
      </c>
      <c r="G119" s="19">
        <f>'Used Details'!Q115</f>
        <v>2549.3</v>
      </c>
      <c r="H119" s="20">
        <v>2547</v>
      </c>
      <c r="I119" s="53">
        <f t="shared" si="50"/>
        <v>2.300000000000182</v>
      </c>
      <c r="J119" s="19">
        <f>'Used Details'!R115</f>
        <v>75.4</v>
      </c>
      <c r="K119" s="19">
        <v>75.3</v>
      </c>
      <c r="L119" s="53">
        <f t="shared" si="51"/>
        <v>0.10000000000000853</v>
      </c>
      <c r="M119" s="20">
        <f>'Used Details'!S115</f>
        <v>0</v>
      </c>
      <c r="N119" s="20">
        <f t="shared" si="52"/>
        <v>0</v>
      </c>
      <c r="O119" s="66">
        <f t="shared" si="53"/>
        <v>0</v>
      </c>
      <c r="P119" s="18">
        <f>'Used Details'!V115</f>
        <v>1950.55</v>
      </c>
      <c r="Q119" s="18">
        <v>1948.77</v>
      </c>
      <c r="R119" s="55">
        <f t="shared" si="54"/>
        <v>1.7799999999999727</v>
      </c>
      <c r="S119" s="59">
        <f t="shared" si="55"/>
        <v>0.19264976765087877</v>
      </c>
      <c r="T119" s="59">
        <f t="shared" si="56"/>
        <v>0.19247396257722335</v>
      </c>
      <c r="U119" s="73">
        <f t="shared" si="57"/>
        <v>0.0009133966553262011</v>
      </c>
      <c r="V119" s="59">
        <f t="shared" si="58"/>
        <v>0.9990874368767784</v>
      </c>
    </row>
    <row r="120" spans="1:22" ht="13.5">
      <c r="A120" s="17" t="s">
        <v>149</v>
      </c>
      <c r="B120" s="20"/>
      <c r="C120" s="18"/>
      <c r="D120" s="19">
        <f>'Used Details'!P116</f>
        <v>2.5</v>
      </c>
      <c r="E120" s="20">
        <v>0</v>
      </c>
      <c r="F120" s="53">
        <f t="shared" si="49"/>
        <v>2.5</v>
      </c>
      <c r="G120" s="19">
        <f>'Used Details'!Q116</f>
        <v>84.5</v>
      </c>
      <c r="H120" s="20">
        <v>0</v>
      </c>
      <c r="I120" s="53">
        <f t="shared" si="50"/>
        <v>84.5</v>
      </c>
      <c r="J120" s="19">
        <f>'Used Details'!R116</f>
        <v>2.5</v>
      </c>
      <c r="K120" s="20">
        <v>0</v>
      </c>
      <c r="L120" s="53">
        <f t="shared" si="51"/>
        <v>2.5</v>
      </c>
      <c r="M120" s="20">
        <f>'Used Details'!S116</f>
        <v>0</v>
      </c>
      <c r="N120" s="20">
        <f t="shared" si="52"/>
        <v>0</v>
      </c>
      <c r="O120" s="66">
        <f t="shared" si="53"/>
        <v>0</v>
      </c>
      <c r="P120" s="18">
        <f>'Used Details'!V116</f>
        <v>64.375</v>
      </c>
      <c r="Q120" s="18">
        <v>0</v>
      </c>
      <c r="R120" s="55">
        <f t="shared" si="54"/>
        <v>64.375</v>
      </c>
      <c r="S120" s="59">
        <f t="shared" si="55"/>
      </c>
      <c r="T120" s="59">
        <f t="shared" si="56"/>
      </c>
      <c r="U120" s="73">
        <f t="shared" si="57"/>
      </c>
      <c r="V120" s="59">
        <f t="shared" si="58"/>
        <v>0</v>
      </c>
    </row>
    <row r="121" spans="1:22" ht="13.5">
      <c r="A121" s="17" t="s">
        <v>150</v>
      </c>
      <c r="B121" s="20">
        <f>Sales!C314</f>
        <v>158</v>
      </c>
      <c r="C121" s="18">
        <f>Sales!E314</f>
        <v>1283.2</v>
      </c>
      <c r="D121" s="19">
        <f>'Used Details'!P117</f>
        <v>10.5</v>
      </c>
      <c r="E121" s="19">
        <v>10.2411</v>
      </c>
      <c r="F121" s="53">
        <f t="shared" si="49"/>
        <v>0.2589000000000006</v>
      </c>
      <c r="G121" s="20">
        <f>'Used Details'!Q117</f>
        <v>355</v>
      </c>
      <c r="H121" s="19">
        <v>346.3</v>
      </c>
      <c r="I121" s="53">
        <f t="shared" si="50"/>
        <v>8.699999999999989</v>
      </c>
      <c r="J121" s="19">
        <f>'Used Details'!R117</f>
        <v>10.5</v>
      </c>
      <c r="K121" s="19">
        <v>10.2</v>
      </c>
      <c r="L121" s="53">
        <f t="shared" si="51"/>
        <v>0.3000000000000007</v>
      </c>
      <c r="M121" s="20">
        <f>'Used Details'!S117</f>
        <v>0</v>
      </c>
      <c r="N121" s="20">
        <f t="shared" si="52"/>
        <v>0</v>
      </c>
      <c r="O121" s="66">
        <f t="shared" si="53"/>
        <v>0</v>
      </c>
      <c r="P121" s="18">
        <f>'Used Details'!V117</f>
        <v>295.7504</v>
      </c>
      <c r="Q121" s="18">
        <v>288.46</v>
      </c>
      <c r="R121" s="55">
        <f t="shared" si="54"/>
        <v>7.290400000000034</v>
      </c>
      <c r="S121" s="59">
        <f t="shared" si="55"/>
        <v>0.23047880299251872</v>
      </c>
      <c r="T121" s="59">
        <f t="shared" si="56"/>
        <v>0.22479738154613463</v>
      </c>
      <c r="U121" s="73">
        <f t="shared" si="57"/>
        <v>0.025273521458781333</v>
      </c>
      <c r="V121" s="59">
        <f t="shared" si="58"/>
        <v>0.9753494838891172</v>
      </c>
    </row>
    <row r="122" spans="1:22" ht="13.5">
      <c r="A122" s="27" t="s">
        <v>151</v>
      </c>
      <c r="B122" s="58">
        <f>SUM(B109:B121)</f>
        <v>3068</v>
      </c>
      <c r="C122" s="28">
        <f>SUM(C109:C121)</f>
        <v>24823.360000000004</v>
      </c>
      <c r="D122" s="29">
        <f>SUM(D109:D121)</f>
        <v>201.01</v>
      </c>
      <c r="E122" s="29">
        <f>SUM(E109:E121)</f>
        <v>195.1888</v>
      </c>
      <c r="F122" s="29">
        <f t="shared" si="49"/>
        <v>5.821200000000005</v>
      </c>
      <c r="G122" s="29">
        <f>SUM(G109:G121)</f>
        <v>6731.9</v>
      </c>
      <c r="H122" s="29">
        <f>SUM(H109:H121)</f>
        <v>6539.3</v>
      </c>
      <c r="I122" s="29">
        <f t="shared" si="50"/>
        <v>192.59999999999945</v>
      </c>
      <c r="J122" s="29">
        <f>SUM(J109:J121)</f>
        <v>199.10000000000002</v>
      </c>
      <c r="K122" s="29">
        <f>SUM(K109:K121)</f>
        <v>193.39999999999998</v>
      </c>
      <c r="L122" s="29">
        <f t="shared" si="51"/>
        <v>5.7000000000000455</v>
      </c>
      <c r="M122" s="58">
        <f>SUM(M109:M121)</f>
        <v>0</v>
      </c>
      <c r="N122" s="58">
        <f>SUM(N109:N121)</f>
        <v>0</v>
      </c>
      <c r="O122" s="58">
        <f t="shared" si="53"/>
        <v>0</v>
      </c>
      <c r="P122" s="28">
        <f>SUM(P109:P121)</f>
        <v>5422.8733999999995</v>
      </c>
      <c r="Q122" s="28">
        <f>SUM(Q109:Q121)</f>
        <v>5276.3099999999995</v>
      </c>
      <c r="R122" s="28">
        <f t="shared" si="54"/>
        <v>146.5634</v>
      </c>
      <c r="S122" s="67">
        <f t="shared" si="55"/>
        <v>0.21845847620950581</v>
      </c>
      <c r="T122" s="67">
        <f t="shared" si="56"/>
        <v>0.21255422311886862</v>
      </c>
      <c r="U122" s="67">
        <f t="shared" si="57"/>
        <v>0.02777763247421013</v>
      </c>
      <c r="V122" s="67">
        <f t="shared" si="58"/>
        <v>0.9729731105284516</v>
      </c>
    </row>
    <row r="123" spans="1:22" ht="13.5">
      <c r="A123" s="15" t="s">
        <v>152</v>
      </c>
      <c r="B123" s="20"/>
      <c r="C123" s="18"/>
      <c r="F123" s="53"/>
      <c r="I123" s="53"/>
      <c r="L123" s="53"/>
      <c r="M123" s="20"/>
      <c r="N123" s="20"/>
      <c r="O123" s="65"/>
      <c r="P123" s="18"/>
      <c r="Q123" s="18"/>
      <c r="R123" s="55"/>
      <c r="S123" s="59"/>
      <c r="T123" s="59"/>
      <c r="U123" s="73"/>
      <c r="V123" s="59"/>
    </row>
    <row r="124" spans="1:22" ht="13.5">
      <c r="A124" s="17" t="s">
        <v>153</v>
      </c>
      <c r="B124" s="20">
        <f>Sales!C319</f>
        <v>7</v>
      </c>
      <c r="C124" s="18">
        <f>Sales!E319</f>
        <v>78.61</v>
      </c>
      <c r="D124" s="19">
        <f>'Used Details'!P120</f>
        <v>0.5</v>
      </c>
      <c r="E124" s="19">
        <v>0.5678</v>
      </c>
      <c r="F124" s="53">
        <f>IF(D124="",0,D124)-IF(E124="",0,E124)</f>
        <v>-0.06779999999999997</v>
      </c>
      <c r="G124" s="19">
        <f>'Used Details'!Q120</f>
        <v>12.7</v>
      </c>
      <c r="H124" s="19">
        <v>14.4</v>
      </c>
      <c r="I124" s="53">
        <f>(IF(G124="",0,G124)-IF(H124="",0,H124))</f>
        <v>-1.700000000000001</v>
      </c>
      <c r="J124" s="19">
        <f>'Used Details'!R120</f>
        <v>0.4</v>
      </c>
      <c r="K124" s="19">
        <v>0.4</v>
      </c>
      <c r="L124" s="54">
        <f>(IF(J124="",0,J124)-IF(K124="",0,K124))</f>
        <v>0</v>
      </c>
      <c r="M124" s="20">
        <f>'Used Details'!S120</f>
        <v>0</v>
      </c>
      <c r="N124" s="20">
        <f>ROUND(0,0)</f>
        <v>0</v>
      </c>
      <c r="O124" s="66">
        <f>ROUND((IF(M124="",0,M124)-IF(N124="",0,N124)),0)</f>
        <v>0</v>
      </c>
      <c r="P124" s="18">
        <f>'Used Details'!V120</f>
        <v>26.0833</v>
      </c>
      <c r="Q124" s="18">
        <v>29.62</v>
      </c>
      <c r="R124" s="55">
        <f>IF(P124="",0,P124)-IF(Q124="",0,Q124)</f>
        <v>-3.5366999999999997</v>
      </c>
      <c r="S124" s="59">
        <f>IF(OR(C124=0,C124=""),"",P124/C124)</f>
        <v>0.3318063859559853</v>
      </c>
      <c r="T124" s="59">
        <f>IF(OR(C124=0,C124=""),"",Q124/C124)</f>
        <v>0.376796845185091</v>
      </c>
      <c r="U124" s="73">
        <f>IF(OR(T124=0,T124=""),S124,(S124-T124)/T124)</f>
        <v>-0.11940243079000676</v>
      </c>
      <c r="V124" s="59">
        <f>IF(P124=0,"",(Q124/P124))</f>
        <v>1.135592505549528</v>
      </c>
    </row>
    <row r="125" spans="1:22" ht="13.5">
      <c r="A125" s="17" t="s">
        <v>154</v>
      </c>
      <c r="B125" s="20">
        <f>Sales!C322</f>
        <v>26</v>
      </c>
      <c r="C125" s="18">
        <f>Sales!E322</f>
        <v>357.69</v>
      </c>
      <c r="D125" s="19">
        <f>'Used Details'!P121</f>
        <v>1.33</v>
      </c>
      <c r="E125" s="19">
        <v>2.0505</v>
      </c>
      <c r="F125" s="53">
        <f>IF(D125="",0,D125)-IF(E125="",0,E125)</f>
        <v>-0.7204999999999999</v>
      </c>
      <c r="G125" s="19">
        <f>'Used Details'!Q121</f>
        <v>33.8</v>
      </c>
      <c r="H125" s="20">
        <v>52</v>
      </c>
      <c r="I125" s="53">
        <f>(IF(G125="",0,G125)-IF(H125="",0,H125))</f>
        <v>-18.200000000000003</v>
      </c>
      <c r="J125" s="20">
        <f>'Used Details'!R121</f>
        <v>1</v>
      </c>
      <c r="K125" s="19">
        <v>1.5</v>
      </c>
      <c r="L125" s="53">
        <f>(IF(J125="",0,J125)-IF(K125="",0,K125))</f>
        <v>-0.5</v>
      </c>
      <c r="M125" s="20">
        <f>'Used Details'!S121</f>
        <v>0</v>
      </c>
      <c r="N125" s="20">
        <f>ROUND(0,0)</f>
        <v>0</v>
      </c>
      <c r="O125" s="66">
        <f>ROUND((IF(M125="",0,M125)-IF(N125="",0,N125)),0)</f>
        <v>0</v>
      </c>
      <c r="P125" s="18">
        <f>'Used Details'!V121</f>
        <v>95.5532</v>
      </c>
      <c r="Q125" s="18">
        <v>147.32</v>
      </c>
      <c r="R125" s="55">
        <f>IF(P125="",0,P125)-IF(Q125="",0,Q125)</f>
        <v>-51.76679999999999</v>
      </c>
      <c r="S125" s="59">
        <f>IF(OR(C125=0,C125=""),"",P125/C125)</f>
        <v>0.2671397019765719</v>
      </c>
      <c r="T125" s="59">
        <f>IF(OR(C125=0,C125=""),"",Q125/C125)</f>
        <v>0.41186502278509324</v>
      </c>
      <c r="U125" s="73">
        <f>IF(OR(T125=0,T125=""),S125,(S125-T125)/T125)</f>
        <v>-0.3513901710562042</v>
      </c>
      <c r="V125" s="59">
        <f>IF(P125=0,"",(Q125/P125))</f>
        <v>1.5417589363830828</v>
      </c>
    </row>
    <row r="126" spans="1:22" ht="13.5">
      <c r="A126" s="27" t="s">
        <v>155</v>
      </c>
      <c r="B126" s="58">
        <f>SUM(B124:B125)</f>
        <v>33</v>
      </c>
      <c r="C126" s="28">
        <f>SUM(C124:C125)</f>
        <v>436.3</v>
      </c>
      <c r="D126" s="29">
        <f>SUM(D124:D125)</f>
        <v>1.83</v>
      </c>
      <c r="E126" s="29">
        <f>SUM(E124:E125)</f>
        <v>2.6183</v>
      </c>
      <c r="F126" s="29">
        <f>IF(D126="",0,D126)-IF(E126="",0,E126)</f>
        <v>-0.7883</v>
      </c>
      <c r="G126" s="29">
        <f>SUM(G124:G125)</f>
        <v>46.5</v>
      </c>
      <c r="H126" s="29">
        <f>SUM(H124:H125)</f>
        <v>66.4</v>
      </c>
      <c r="I126" s="29">
        <f>(IF(G126="",0,G126)-IF(H126="",0,H126))</f>
        <v>-19.900000000000006</v>
      </c>
      <c r="J126" s="29">
        <f>SUM(J124:J125)</f>
        <v>1.4</v>
      </c>
      <c r="K126" s="29">
        <f>SUM(K124:K125)</f>
        <v>1.9</v>
      </c>
      <c r="L126" s="29">
        <f>(IF(J126="",0,J126)-IF(K126="",0,K126))</f>
        <v>-0.5</v>
      </c>
      <c r="M126" s="58">
        <f>SUM(M124:M125)</f>
        <v>0</v>
      </c>
      <c r="N126" s="58">
        <f>SUM(N124:N125)</f>
        <v>0</v>
      </c>
      <c r="O126" s="58">
        <f>ROUND((IF(M126="",0,M126)-IF(N126="",0,N126)),0)</f>
        <v>0</v>
      </c>
      <c r="P126" s="28">
        <f>SUM(P124:P125)</f>
        <v>121.63650000000001</v>
      </c>
      <c r="Q126" s="28">
        <f>SUM(Q124:Q125)</f>
        <v>176.94</v>
      </c>
      <c r="R126" s="28">
        <f>IF(P126="",0,P126)-IF(Q126="",0,Q126)</f>
        <v>-55.303499999999985</v>
      </c>
      <c r="S126" s="67">
        <f>IF(OR(C126=0,C126=""),"",P126/C126)</f>
        <v>0.2787909695163878</v>
      </c>
      <c r="T126" s="67">
        <f>IF(OR(C126=0,C126=""),"",Q126/C126)</f>
        <v>0.4055466422186569</v>
      </c>
      <c r="U126" s="67">
        <f>IF(OR(T126=0,T126=""),S126,(S126-T126)/T126)</f>
        <v>-0.31255510342488974</v>
      </c>
      <c r="V126" s="67">
        <f>IF(P126=0,"",(Q126/P126))</f>
        <v>1.4546620463429971</v>
      </c>
    </row>
    <row r="127" spans="1:22" ht="13.5">
      <c r="A127" s="15" t="s">
        <v>156</v>
      </c>
      <c r="B127" s="20"/>
      <c r="C127" s="18"/>
      <c r="F127" s="53"/>
      <c r="I127" s="53"/>
      <c r="L127" s="53"/>
      <c r="M127" s="20"/>
      <c r="N127" s="20"/>
      <c r="O127" s="65"/>
      <c r="P127" s="18"/>
      <c r="Q127" s="18"/>
      <c r="R127" s="55"/>
      <c r="S127" s="59"/>
      <c r="T127" s="59"/>
      <c r="U127" s="73"/>
      <c r="V127" s="59"/>
    </row>
    <row r="128" spans="1:22" ht="13.5">
      <c r="A128" s="17" t="s">
        <v>157</v>
      </c>
      <c r="B128" s="20">
        <f>Sales!C329</f>
        <v>170</v>
      </c>
      <c r="C128" s="18">
        <f>Sales!E329</f>
        <v>1291.17</v>
      </c>
      <c r="D128" s="20"/>
      <c r="E128" s="19">
        <v>12.4815</v>
      </c>
      <c r="F128" s="53">
        <f>IF(D128="",0,D128)-IF(E128="",0,E128)</f>
        <v>-12.4815</v>
      </c>
      <c r="G128" s="20"/>
      <c r="H128" s="20">
        <v>422</v>
      </c>
      <c r="I128" s="54">
        <f>(IF(G128="",0,G128)-IF(H128="",0,H128))</f>
        <v>-422</v>
      </c>
      <c r="J128" s="20">
        <v>0</v>
      </c>
      <c r="K128" s="19">
        <v>12.5</v>
      </c>
      <c r="L128" s="53">
        <f>(IF(J128="",0,J128)-IF(K128="",0,K128))</f>
        <v>-12.5</v>
      </c>
      <c r="M128" s="20">
        <v>0</v>
      </c>
      <c r="N128" s="20">
        <f>ROUND(0,0)</f>
        <v>0</v>
      </c>
      <c r="O128" s="66">
        <f>ROUND((IF(M128="",0,M128)-IF(N128="",0,N128)),0)</f>
        <v>0</v>
      </c>
      <c r="P128" s="18">
        <v>0</v>
      </c>
      <c r="Q128" s="18">
        <v>137.05</v>
      </c>
      <c r="R128" s="55">
        <f>IF(P128="",0,P128)-IF(Q128="",0,Q128)</f>
        <v>-137.05</v>
      </c>
      <c r="S128" s="59">
        <f>IF(OR(C128=0,C128=""),"",P128/C128)</f>
        <v>0</v>
      </c>
      <c r="T128" s="59">
        <f>IF(OR(C128=0,C128=""),"",Q128/C128)</f>
        <v>0.1061440399017945</v>
      </c>
      <c r="U128" s="73">
        <f>IF(OR(T128=0,T128=""),S128,(S128-T128)/T128)</f>
        <v>-1</v>
      </c>
      <c r="V128" s="59">
        <f>IF(P128=0,"",(Q128/P128))</f>
      </c>
    </row>
    <row r="129" spans="1:22" ht="13.5">
      <c r="A129" s="27" t="s">
        <v>158</v>
      </c>
      <c r="B129" s="58">
        <f>SUM(B128:B128)</f>
        <v>170</v>
      </c>
      <c r="C129" s="28">
        <f>SUM(C128:C128)</f>
        <v>1291.17</v>
      </c>
      <c r="D129" s="58">
        <f>SUM(D128:D128)</f>
        <v>0</v>
      </c>
      <c r="E129" s="29">
        <f>SUM(E128:E128)</f>
        <v>12.4815</v>
      </c>
      <c r="F129" s="29">
        <f>IF(D129="",0,D129)-IF(E129="",0,E129)</f>
        <v>-12.4815</v>
      </c>
      <c r="G129" s="58">
        <f>SUM(G128:G128)</f>
        <v>0</v>
      </c>
      <c r="H129" s="58">
        <f>SUM(H128:H128)</f>
        <v>422</v>
      </c>
      <c r="I129" s="30">
        <f>(IF(G129="",0,G129)-IF(H129="",0,H129))</f>
        <v>-422</v>
      </c>
      <c r="J129" s="58">
        <f>SUM(J128:J128)</f>
        <v>0</v>
      </c>
      <c r="K129" s="29">
        <f>SUM(K128:K128)</f>
        <v>12.5</v>
      </c>
      <c r="L129" s="29">
        <f>(IF(J129="",0,J129)-IF(K129="",0,K129))</f>
        <v>-12.5</v>
      </c>
      <c r="M129" s="58">
        <f>SUM(M128:M128)</f>
        <v>0</v>
      </c>
      <c r="N129" s="58">
        <f>SUM(N128:N128)</f>
        <v>0</v>
      </c>
      <c r="O129" s="58">
        <f>ROUND((IF(M129="",0,M129)-IF(N129="",0,N129)),0)</f>
        <v>0</v>
      </c>
      <c r="P129" s="28">
        <f>SUM(P128:P128)</f>
        <v>0</v>
      </c>
      <c r="Q129" s="28">
        <f>SUM(Q128:Q128)</f>
        <v>137.05</v>
      </c>
      <c r="R129" s="28">
        <f>IF(P129="",0,P129)-IF(Q129="",0,Q129)</f>
        <v>-137.05</v>
      </c>
      <c r="S129" s="67">
        <f>IF(OR(C129=0,C129=""),"",P129/C129)</f>
        <v>0</v>
      </c>
      <c r="T129" s="67">
        <f>IF(OR(C129=0,C129=""),"",Q129/C129)</f>
        <v>0.1061440399017945</v>
      </c>
      <c r="U129" s="67">
        <f>IF(OR(T129=0,T129=""),S129,(S129-T129)/T129)</f>
        <v>-1</v>
      </c>
      <c r="V129" s="67">
        <f>IF(P129=0,"",(Q129/P129))</f>
      </c>
    </row>
    <row r="130" spans="1:22" ht="13.5">
      <c r="A130" s="15" t="s">
        <v>159</v>
      </c>
      <c r="B130" s="20"/>
      <c r="C130" s="18"/>
      <c r="F130" s="53"/>
      <c r="I130" s="53"/>
      <c r="L130" s="53"/>
      <c r="M130" s="20"/>
      <c r="N130" s="20"/>
      <c r="O130" s="65"/>
      <c r="P130" s="18"/>
      <c r="Q130" s="18"/>
      <c r="R130" s="55"/>
      <c r="S130" s="59"/>
      <c r="T130" s="59"/>
      <c r="U130" s="73"/>
      <c r="V130" s="59"/>
    </row>
    <row r="131" spans="1:22" ht="13.5">
      <c r="A131" s="17" t="s">
        <v>160</v>
      </c>
      <c r="B131" s="20"/>
      <c r="C131" s="18"/>
      <c r="D131" s="19">
        <f>'Used Details'!P124</f>
        <v>96.1</v>
      </c>
      <c r="E131" s="20">
        <v>0</v>
      </c>
      <c r="F131" s="53">
        <f aca="true" t="shared" si="59" ref="F131:F149">IF(D131="",0,D131)-IF(E131="",0,E131)</f>
        <v>96.1</v>
      </c>
      <c r="G131" s="19">
        <f>'Used Details'!Q124</f>
        <v>3249.1</v>
      </c>
      <c r="H131" s="20">
        <v>0</v>
      </c>
      <c r="I131" s="53">
        <f aca="true" t="shared" si="60" ref="I131:I149">(IF(G131="",0,G131)-IF(H131="",0,H131))</f>
        <v>3249.1</v>
      </c>
      <c r="J131" s="19">
        <f>'Used Details'!R124</f>
        <v>96.1</v>
      </c>
      <c r="K131" s="20">
        <v>0</v>
      </c>
      <c r="L131" s="53">
        <f aca="true" t="shared" si="61" ref="L131:L149">(IF(J131="",0,J131)-IF(K131="",0,K131))</f>
        <v>96.1</v>
      </c>
      <c r="M131" s="20">
        <f>'Used Details'!S124</f>
        <v>0</v>
      </c>
      <c r="N131" s="20">
        <f aca="true" t="shared" si="62" ref="N131:N146">ROUND(0,0)</f>
        <v>0</v>
      </c>
      <c r="O131" s="66">
        <f aca="true" t="shared" si="63" ref="O131:O149">ROUND((IF(M131="",0,M131)-IF(N131="",0,N131)),0)</f>
        <v>0</v>
      </c>
      <c r="P131" s="18">
        <f>'Used Details'!V124</f>
        <v>536.5551</v>
      </c>
      <c r="Q131" s="18">
        <v>0</v>
      </c>
      <c r="R131" s="55">
        <f aca="true" t="shared" si="64" ref="R131:R149">IF(P131="",0,P131)-IF(Q131="",0,Q131)</f>
        <v>536.5551</v>
      </c>
      <c r="S131" s="59">
        <f aca="true" t="shared" si="65" ref="S131:S149">IF(OR(C131=0,C131=""),"",P131/C131)</f>
      </c>
      <c r="T131" s="59">
        <f aca="true" t="shared" si="66" ref="T131:T149">IF(OR(C131=0,C131=""),"",Q131/C131)</f>
      </c>
      <c r="U131" s="73">
        <f aca="true" t="shared" si="67" ref="U131:U149">IF(OR(T131=0,T131=""),S131,(S131-T131)/T131)</f>
      </c>
      <c r="V131" s="59">
        <f aca="true" t="shared" si="68" ref="V131:V149">IF(P131=0,"",(Q131/P131))</f>
        <v>0</v>
      </c>
    </row>
    <row r="132" spans="1:22" ht="13.5">
      <c r="A132" s="17" t="s">
        <v>161</v>
      </c>
      <c r="B132" s="20"/>
      <c r="C132" s="18"/>
      <c r="D132" s="19">
        <f>'Used Details'!P125</f>
        <v>25.7</v>
      </c>
      <c r="E132" s="20">
        <v>0</v>
      </c>
      <c r="F132" s="53">
        <f t="shared" si="59"/>
        <v>25.7</v>
      </c>
      <c r="G132" s="19">
        <f>'Used Details'!Q125</f>
        <v>868.9</v>
      </c>
      <c r="H132" s="20">
        <v>0</v>
      </c>
      <c r="I132" s="53">
        <f t="shared" si="60"/>
        <v>868.9</v>
      </c>
      <c r="J132" s="19">
        <f>'Used Details'!R125</f>
        <v>25.7</v>
      </c>
      <c r="K132" s="20">
        <v>0</v>
      </c>
      <c r="L132" s="53">
        <f t="shared" si="61"/>
        <v>25.7</v>
      </c>
      <c r="M132" s="20">
        <f>'Used Details'!S125</f>
        <v>0</v>
      </c>
      <c r="N132" s="20">
        <f t="shared" si="62"/>
        <v>0</v>
      </c>
      <c r="O132" s="66">
        <f t="shared" si="63"/>
        <v>0</v>
      </c>
      <c r="P132" s="18">
        <f>'Used Details'!V125</f>
        <v>162.7658</v>
      </c>
      <c r="Q132" s="18">
        <v>0</v>
      </c>
      <c r="R132" s="55">
        <f t="shared" si="64"/>
        <v>162.7658</v>
      </c>
      <c r="S132" s="59">
        <f t="shared" si="65"/>
      </c>
      <c r="T132" s="59">
        <f t="shared" si="66"/>
      </c>
      <c r="U132" s="73">
        <f t="shared" si="67"/>
      </c>
      <c r="V132" s="59">
        <f t="shared" si="68"/>
        <v>0</v>
      </c>
    </row>
    <row r="133" spans="1:22" ht="13.5">
      <c r="A133" s="17" t="s">
        <v>162</v>
      </c>
      <c r="B133" s="20"/>
      <c r="C133" s="18"/>
      <c r="D133" s="20">
        <f>'Used Details'!P126</f>
        <v>67</v>
      </c>
      <c r="E133" s="20">
        <v>0</v>
      </c>
      <c r="F133" s="54">
        <f t="shared" si="59"/>
        <v>67</v>
      </c>
      <c r="G133" s="19">
        <f>'Used Details'!Q126</f>
        <v>2265.3</v>
      </c>
      <c r="H133" s="20">
        <v>0</v>
      </c>
      <c r="I133" s="53">
        <f t="shared" si="60"/>
        <v>2265.3</v>
      </c>
      <c r="J133" s="20">
        <f>'Used Details'!R126</f>
        <v>67</v>
      </c>
      <c r="K133" s="20">
        <v>0</v>
      </c>
      <c r="L133" s="54">
        <f t="shared" si="61"/>
        <v>67</v>
      </c>
      <c r="M133" s="20">
        <f>'Used Details'!S126</f>
        <v>0</v>
      </c>
      <c r="N133" s="20">
        <f t="shared" si="62"/>
        <v>0</v>
      </c>
      <c r="O133" s="66">
        <f t="shared" si="63"/>
        <v>0</v>
      </c>
      <c r="P133" s="18">
        <f>'Used Details'!V126</f>
        <v>424.3311</v>
      </c>
      <c r="Q133" s="18">
        <v>0</v>
      </c>
      <c r="R133" s="55">
        <f t="shared" si="64"/>
        <v>424.3311</v>
      </c>
      <c r="S133" s="59">
        <f t="shared" si="65"/>
      </c>
      <c r="T133" s="59">
        <f t="shared" si="66"/>
      </c>
      <c r="U133" s="73">
        <f t="shared" si="67"/>
      </c>
      <c r="V133" s="59">
        <f t="shared" si="68"/>
        <v>0</v>
      </c>
    </row>
    <row r="134" spans="1:22" ht="13.5">
      <c r="A134" s="17" t="s">
        <v>163</v>
      </c>
      <c r="B134" s="20"/>
      <c r="C134" s="18"/>
      <c r="D134" s="19">
        <f>'Used Details'!P127</f>
        <v>0.1</v>
      </c>
      <c r="E134" s="20">
        <v>0</v>
      </c>
      <c r="F134" s="53">
        <f t="shared" si="59"/>
        <v>0.1</v>
      </c>
      <c r="G134" s="19">
        <f>'Used Details'!Q127</f>
        <v>3.4</v>
      </c>
      <c r="H134" s="20">
        <v>0</v>
      </c>
      <c r="I134" s="53">
        <f t="shared" si="60"/>
        <v>3.4</v>
      </c>
      <c r="J134" s="19">
        <f>'Used Details'!R127</f>
        <v>0.1</v>
      </c>
      <c r="K134" s="20">
        <v>0</v>
      </c>
      <c r="L134" s="53">
        <f t="shared" si="61"/>
        <v>0.1</v>
      </c>
      <c r="M134" s="20">
        <f>'Used Details'!S127</f>
        <v>0</v>
      </c>
      <c r="N134" s="20">
        <f t="shared" si="62"/>
        <v>0</v>
      </c>
      <c r="O134" s="66">
        <f t="shared" si="63"/>
        <v>0</v>
      </c>
      <c r="P134" s="18">
        <f>'Used Details'!V127</f>
        <v>1</v>
      </c>
      <c r="Q134" s="18">
        <v>0</v>
      </c>
      <c r="R134" s="55">
        <f t="shared" si="64"/>
        <v>1</v>
      </c>
      <c r="S134" s="59">
        <f t="shared" si="65"/>
      </c>
      <c r="T134" s="59">
        <f t="shared" si="66"/>
      </c>
      <c r="U134" s="73">
        <f t="shared" si="67"/>
      </c>
      <c r="V134" s="59">
        <f t="shared" si="68"/>
        <v>0</v>
      </c>
    </row>
    <row r="135" spans="1:22" ht="13.5">
      <c r="A135" s="17" t="s">
        <v>164</v>
      </c>
      <c r="B135" s="20"/>
      <c r="C135" s="18"/>
      <c r="D135" s="19">
        <f>'Used Details'!P128</f>
        <v>7.5</v>
      </c>
      <c r="E135" s="19">
        <v>0.2366</v>
      </c>
      <c r="F135" s="53">
        <f t="shared" si="59"/>
        <v>7.2634</v>
      </c>
      <c r="G135" s="19">
        <f>'Used Details'!Q128</f>
        <v>253.6</v>
      </c>
      <c r="H135" s="20">
        <v>8</v>
      </c>
      <c r="I135" s="53">
        <f t="shared" si="60"/>
        <v>245.6</v>
      </c>
      <c r="J135" s="19">
        <f>'Used Details'!R128</f>
        <v>7.5</v>
      </c>
      <c r="K135" s="19">
        <v>0.2</v>
      </c>
      <c r="L135" s="53">
        <f t="shared" si="61"/>
        <v>7.3</v>
      </c>
      <c r="M135" s="20">
        <f>'Used Details'!S128</f>
        <v>0</v>
      </c>
      <c r="N135" s="20">
        <f t="shared" si="62"/>
        <v>0</v>
      </c>
      <c r="O135" s="66">
        <f t="shared" si="63"/>
        <v>0</v>
      </c>
      <c r="P135" s="18">
        <f>'Used Details'!V128</f>
        <v>68.775</v>
      </c>
      <c r="Q135" s="18">
        <v>2.17</v>
      </c>
      <c r="R135" s="55">
        <f t="shared" si="64"/>
        <v>66.605</v>
      </c>
      <c r="S135" s="59">
        <f t="shared" si="65"/>
      </c>
      <c r="T135" s="59">
        <f t="shared" si="66"/>
      </c>
      <c r="U135" s="73">
        <f t="shared" si="67"/>
      </c>
      <c r="V135" s="59">
        <f t="shared" si="68"/>
        <v>0.03155216284987277</v>
      </c>
    </row>
    <row r="136" spans="1:22" ht="13.5">
      <c r="A136" s="17" t="s">
        <v>165</v>
      </c>
      <c r="B136" s="20"/>
      <c r="C136" s="18"/>
      <c r="D136" s="19">
        <f>'Used Details'!P129</f>
        <v>0.6</v>
      </c>
      <c r="E136" s="20">
        <v>0</v>
      </c>
      <c r="F136" s="53">
        <f t="shared" si="59"/>
        <v>0.6</v>
      </c>
      <c r="G136" s="19">
        <f>'Used Details'!Q129</f>
        <v>20.3</v>
      </c>
      <c r="H136" s="20">
        <v>0</v>
      </c>
      <c r="I136" s="53">
        <f t="shared" si="60"/>
        <v>20.3</v>
      </c>
      <c r="J136" s="19">
        <f>'Used Details'!R129</f>
        <v>0.6</v>
      </c>
      <c r="K136" s="20">
        <v>0</v>
      </c>
      <c r="L136" s="53">
        <f t="shared" si="61"/>
        <v>0.6</v>
      </c>
      <c r="M136" s="20">
        <f>'Used Details'!S129</f>
        <v>0</v>
      </c>
      <c r="N136" s="20">
        <f t="shared" si="62"/>
        <v>0</v>
      </c>
      <c r="O136" s="66">
        <f t="shared" si="63"/>
        <v>0</v>
      </c>
      <c r="P136" s="18">
        <f>'Used Details'!V129</f>
        <v>5.076</v>
      </c>
      <c r="Q136" s="18">
        <v>0</v>
      </c>
      <c r="R136" s="55">
        <f t="shared" si="64"/>
        <v>5.076</v>
      </c>
      <c r="S136" s="59">
        <f t="shared" si="65"/>
      </c>
      <c r="T136" s="59">
        <f t="shared" si="66"/>
      </c>
      <c r="U136" s="73">
        <f t="shared" si="67"/>
      </c>
      <c r="V136" s="59">
        <f t="shared" si="68"/>
        <v>0</v>
      </c>
    </row>
    <row r="137" spans="1:22" ht="13.5">
      <c r="A137" s="17" t="s">
        <v>166</v>
      </c>
      <c r="B137" s="20"/>
      <c r="C137" s="18"/>
      <c r="D137" s="19">
        <f>'Used Details'!P130</f>
        <v>0.1</v>
      </c>
      <c r="E137" s="20">
        <v>0</v>
      </c>
      <c r="F137" s="53">
        <f t="shared" si="59"/>
        <v>0.1</v>
      </c>
      <c r="G137" s="19">
        <f>'Used Details'!Q130</f>
        <v>3.4</v>
      </c>
      <c r="H137" s="20">
        <v>0</v>
      </c>
      <c r="I137" s="53">
        <f t="shared" si="60"/>
        <v>3.4</v>
      </c>
      <c r="J137" s="19">
        <f>'Used Details'!R130</f>
        <v>0.1</v>
      </c>
      <c r="K137" s="20">
        <v>0</v>
      </c>
      <c r="L137" s="53">
        <f t="shared" si="61"/>
        <v>0.1</v>
      </c>
      <c r="M137" s="20">
        <f>'Used Details'!S130</f>
        <v>0</v>
      </c>
      <c r="N137" s="20">
        <f t="shared" si="62"/>
        <v>0</v>
      </c>
      <c r="O137" s="66">
        <f t="shared" si="63"/>
        <v>0</v>
      </c>
      <c r="P137" s="18">
        <f>'Used Details'!V130</f>
        <v>0.917</v>
      </c>
      <c r="Q137" s="18">
        <v>0</v>
      </c>
      <c r="R137" s="55">
        <f t="shared" si="64"/>
        <v>0.917</v>
      </c>
      <c r="S137" s="59">
        <f t="shared" si="65"/>
      </c>
      <c r="T137" s="59">
        <f t="shared" si="66"/>
      </c>
      <c r="U137" s="73">
        <f t="shared" si="67"/>
      </c>
      <c r="V137" s="59">
        <f t="shared" si="68"/>
        <v>0</v>
      </c>
    </row>
    <row r="138" spans="1:22" ht="13.5">
      <c r="A138" s="17" t="s">
        <v>167</v>
      </c>
      <c r="B138" s="20"/>
      <c r="C138" s="18"/>
      <c r="D138" s="19">
        <f>'Used Details'!P131</f>
        <v>7.7</v>
      </c>
      <c r="E138" s="20">
        <v>0</v>
      </c>
      <c r="F138" s="53">
        <f t="shared" si="59"/>
        <v>7.7</v>
      </c>
      <c r="G138" s="19">
        <f>'Used Details'!Q131</f>
        <v>260.3</v>
      </c>
      <c r="H138" s="20">
        <v>0</v>
      </c>
      <c r="I138" s="53">
        <f t="shared" si="60"/>
        <v>260.3</v>
      </c>
      <c r="J138" s="19">
        <f>'Used Details'!R131</f>
        <v>7.7</v>
      </c>
      <c r="K138" s="20">
        <v>0</v>
      </c>
      <c r="L138" s="53">
        <f t="shared" si="61"/>
        <v>7.7</v>
      </c>
      <c r="M138" s="20">
        <f>'Used Details'!S131</f>
        <v>0</v>
      </c>
      <c r="N138" s="20">
        <f t="shared" si="62"/>
        <v>0</v>
      </c>
      <c r="O138" s="66">
        <f t="shared" si="63"/>
        <v>0</v>
      </c>
      <c r="P138" s="18">
        <f>'Used Details'!V131</f>
        <v>65.1289</v>
      </c>
      <c r="Q138" s="18">
        <v>0</v>
      </c>
      <c r="R138" s="55">
        <f t="shared" si="64"/>
        <v>65.1289</v>
      </c>
      <c r="S138" s="59">
        <f t="shared" si="65"/>
      </c>
      <c r="T138" s="59">
        <f t="shared" si="66"/>
      </c>
      <c r="U138" s="73">
        <f t="shared" si="67"/>
      </c>
      <c r="V138" s="59">
        <f t="shared" si="68"/>
        <v>0</v>
      </c>
    </row>
    <row r="139" spans="1:22" ht="13.5">
      <c r="A139" s="17" t="s">
        <v>168</v>
      </c>
      <c r="B139" s="20"/>
      <c r="C139" s="18"/>
      <c r="D139" s="60">
        <f>'Used Details'!P132</f>
        <v>-0.4</v>
      </c>
      <c r="E139" s="20">
        <v>0</v>
      </c>
      <c r="F139" s="53">
        <f t="shared" si="59"/>
        <v>-0.4</v>
      </c>
      <c r="G139" s="19">
        <f>'Used Details'!Q132</f>
        <v>-13.5</v>
      </c>
      <c r="H139" s="20">
        <v>0</v>
      </c>
      <c r="I139" s="53">
        <f t="shared" si="60"/>
        <v>-13.5</v>
      </c>
      <c r="J139" s="19">
        <f>'Used Details'!R132</f>
        <v>-0.4</v>
      </c>
      <c r="K139" s="20">
        <v>0</v>
      </c>
      <c r="L139" s="53">
        <f t="shared" si="61"/>
        <v>-0.4</v>
      </c>
      <c r="M139" s="20">
        <f>'Used Details'!S132</f>
        <v>0</v>
      </c>
      <c r="N139" s="20">
        <f t="shared" si="62"/>
        <v>0</v>
      </c>
      <c r="O139" s="66">
        <f t="shared" si="63"/>
        <v>0</v>
      </c>
      <c r="P139" s="18">
        <f>'Used Details'!V132</f>
        <v>0</v>
      </c>
      <c r="Q139" s="18">
        <v>0</v>
      </c>
      <c r="R139" s="55">
        <f t="shared" si="64"/>
        <v>0</v>
      </c>
      <c r="S139" s="59">
        <f t="shared" si="65"/>
      </c>
      <c r="T139" s="59">
        <f t="shared" si="66"/>
      </c>
      <c r="U139" s="73">
        <f t="shared" si="67"/>
      </c>
      <c r="V139" s="59">
        <f t="shared" si="68"/>
      </c>
    </row>
    <row r="140" spans="1:22" ht="13.5">
      <c r="A140" s="17" t="s">
        <v>169</v>
      </c>
      <c r="B140" s="20"/>
      <c r="C140" s="18"/>
      <c r="D140" s="19">
        <f>'Used Details'!P134</f>
        <v>0.8</v>
      </c>
      <c r="E140" s="20">
        <v>0</v>
      </c>
      <c r="F140" s="53">
        <f t="shared" si="59"/>
        <v>0.8</v>
      </c>
      <c r="G140" s="20">
        <f>'Used Details'!Q134</f>
        <v>27</v>
      </c>
      <c r="H140" s="20">
        <v>0</v>
      </c>
      <c r="I140" s="54">
        <f t="shared" si="60"/>
        <v>27</v>
      </c>
      <c r="J140" s="19">
        <f>'Used Details'!R134</f>
        <v>0.8</v>
      </c>
      <c r="K140" s="20">
        <v>0</v>
      </c>
      <c r="L140" s="53">
        <f t="shared" si="61"/>
        <v>0.8</v>
      </c>
      <c r="M140" s="20">
        <f>'Used Details'!S134</f>
        <v>0</v>
      </c>
      <c r="N140" s="20">
        <f t="shared" si="62"/>
        <v>0</v>
      </c>
      <c r="O140" s="66">
        <f t="shared" si="63"/>
        <v>0</v>
      </c>
      <c r="P140" s="18">
        <f>'Used Details'!V134</f>
        <v>6.664</v>
      </c>
      <c r="Q140" s="18">
        <v>0</v>
      </c>
      <c r="R140" s="55">
        <f t="shared" si="64"/>
        <v>6.664</v>
      </c>
      <c r="S140" s="59">
        <f t="shared" si="65"/>
      </c>
      <c r="T140" s="59">
        <f t="shared" si="66"/>
      </c>
      <c r="U140" s="73">
        <f t="shared" si="67"/>
      </c>
      <c r="V140" s="59">
        <f t="shared" si="68"/>
        <v>0</v>
      </c>
    </row>
    <row r="141" spans="1:22" ht="13.5">
      <c r="A141" s="17" t="s">
        <v>170</v>
      </c>
      <c r="B141" s="20"/>
      <c r="C141" s="18"/>
      <c r="D141" s="19">
        <f>'Used Details'!P135</f>
        <v>33.8</v>
      </c>
      <c r="E141" s="19">
        <v>0.7098</v>
      </c>
      <c r="F141" s="53">
        <f t="shared" si="59"/>
        <v>33.090199999999996</v>
      </c>
      <c r="G141" s="19">
        <f>'Used Details'!Q135</f>
        <v>1142.8</v>
      </c>
      <c r="H141" s="20">
        <v>24</v>
      </c>
      <c r="I141" s="53">
        <f t="shared" si="60"/>
        <v>1118.8</v>
      </c>
      <c r="J141" s="19">
        <f>'Used Details'!R135</f>
        <v>33.8</v>
      </c>
      <c r="K141" s="19">
        <v>0.7</v>
      </c>
      <c r="L141" s="53">
        <f t="shared" si="61"/>
        <v>33.099999999999994</v>
      </c>
      <c r="M141" s="20">
        <f>'Used Details'!S135</f>
        <v>0</v>
      </c>
      <c r="N141" s="20">
        <f t="shared" si="62"/>
        <v>0</v>
      </c>
      <c r="O141" s="66">
        <f t="shared" si="63"/>
        <v>0</v>
      </c>
      <c r="P141" s="18">
        <f>'Used Details'!V135</f>
        <v>298.454</v>
      </c>
      <c r="Q141" s="18">
        <v>6.27</v>
      </c>
      <c r="R141" s="55">
        <f t="shared" si="64"/>
        <v>292.184</v>
      </c>
      <c r="S141" s="59">
        <f t="shared" si="65"/>
      </c>
      <c r="T141" s="59">
        <f t="shared" si="66"/>
      </c>
      <c r="U141" s="73">
        <f t="shared" si="67"/>
      </c>
      <c r="V141" s="59">
        <f t="shared" si="68"/>
        <v>0.021008262579828046</v>
      </c>
    </row>
    <row r="142" spans="1:22" ht="13.5">
      <c r="A142" s="17" t="s">
        <v>171</v>
      </c>
      <c r="B142" s="20"/>
      <c r="C142" s="18"/>
      <c r="D142" s="19">
        <f>'Used Details'!P136</f>
        <v>0.4</v>
      </c>
      <c r="E142" s="20">
        <v>0</v>
      </c>
      <c r="F142" s="53">
        <f t="shared" si="59"/>
        <v>0.4</v>
      </c>
      <c r="G142" s="19">
        <f>'Used Details'!Q136</f>
        <v>10.1</v>
      </c>
      <c r="H142" s="20">
        <v>0</v>
      </c>
      <c r="I142" s="53">
        <f t="shared" si="60"/>
        <v>10.1</v>
      </c>
      <c r="J142" s="19">
        <f>'Used Details'!R136</f>
        <v>0.3</v>
      </c>
      <c r="K142" s="20">
        <v>0</v>
      </c>
      <c r="L142" s="53">
        <f t="shared" si="61"/>
        <v>0.3</v>
      </c>
      <c r="M142" s="20">
        <f>'Used Details'!S136</f>
        <v>0</v>
      </c>
      <c r="N142" s="20">
        <f t="shared" si="62"/>
        <v>0</v>
      </c>
      <c r="O142" s="66">
        <f t="shared" si="63"/>
        <v>0</v>
      </c>
      <c r="P142" s="18">
        <f>'Used Details'!V136</f>
        <v>1.528</v>
      </c>
      <c r="Q142" s="18">
        <v>0</v>
      </c>
      <c r="R142" s="55">
        <f t="shared" si="64"/>
        <v>1.528</v>
      </c>
      <c r="S142" s="59">
        <f t="shared" si="65"/>
      </c>
      <c r="T142" s="59">
        <f t="shared" si="66"/>
      </c>
      <c r="U142" s="73">
        <f t="shared" si="67"/>
      </c>
      <c r="V142" s="59">
        <f t="shared" si="68"/>
        <v>0</v>
      </c>
    </row>
    <row r="143" spans="1:22" ht="13.5">
      <c r="A143" s="17" t="s">
        <v>172</v>
      </c>
      <c r="B143" s="20"/>
      <c r="C143" s="18"/>
      <c r="D143" s="19">
        <f>'Used Details'!P137</f>
        <v>2.2</v>
      </c>
      <c r="E143" s="20">
        <v>0</v>
      </c>
      <c r="F143" s="53">
        <f t="shared" si="59"/>
        <v>2.2</v>
      </c>
      <c r="G143" s="19">
        <f>'Used Details'!Q137</f>
        <v>55.8</v>
      </c>
      <c r="H143" s="20">
        <v>0</v>
      </c>
      <c r="I143" s="53">
        <f t="shared" si="60"/>
        <v>55.8</v>
      </c>
      <c r="J143" s="19">
        <f>'Used Details'!R137</f>
        <v>1.7</v>
      </c>
      <c r="K143" s="20">
        <v>0</v>
      </c>
      <c r="L143" s="53">
        <f t="shared" si="61"/>
        <v>1.7</v>
      </c>
      <c r="M143" s="20">
        <f>'Used Details'!S137</f>
        <v>0</v>
      </c>
      <c r="N143" s="20">
        <f t="shared" si="62"/>
        <v>0</v>
      </c>
      <c r="O143" s="66">
        <f t="shared" si="63"/>
        <v>0</v>
      </c>
      <c r="P143" s="18">
        <f>'Used Details'!V137</f>
        <v>8.3123</v>
      </c>
      <c r="Q143" s="18">
        <v>0</v>
      </c>
      <c r="R143" s="55">
        <f t="shared" si="64"/>
        <v>8.3123</v>
      </c>
      <c r="S143" s="59">
        <f t="shared" si="65"/>
      </c>
      <c r="T143" s="59">
        <f t="shared" si="66"/>
      </c>
      <c r="U143" s="73">
        <f t="shared" si="67"/>
      </c>
      <c r="V143" s="59">
        <f t="shared" si="68"/>
        <v>0</v>
      </c>
    </row>
    <row r="144" spans="1:22" ht="13.5">
      <c r="A144" s="17" t="s">
        <v>173</v>
      </c>
      <c r="B144" s="20"/>
      <c r="C144" s="18"/>
      <c r="D144" s="19">
        <f>'Used Details'!P138</f>
        <v>115.7</v>
      </c>
      <c r="E144" s="20">
        <v>0</v>
      </c>
      <c r="F144" s="53">
        <f t="shared" si="59"/>
        <v>115.7</v>
      </c>
      <c r="G144" s="19">
        <f>'Used Details'!Q138</f>
        <v>3911.8</v>
      </c>
      <c r="H144" s="20">
        <v>0</v>
      </c>
      <c r="I144" s="53">
        <f t="shared" si="60"/>
        <v>3911.8</v>
      </c>
      <c r="J144" s="19">
        <f>'Used Details'!R138</f>
        <v>115.7</v>
      </c>
      <c r="K144" s="20">
        <v>0</v>
      </c>
      <c r="L144" s="53">
        <f t="shared" si="61"/>
        <v>115.7</v>
      </c>
      <c r="M144" s="20">
        <f>'Used Details'!S138</f>
        <v>0</v>
      </c>
      <c r="N144" s="20">
        <f t="shared" si="62"/>
        <v>0</v>
      </c>
      <c r="O144" s="66">
        <f t="shared" si="63"/>
        <v>0</v>
      </c>
      <c r="P144" s="18">
        <f>'Used Details'!V138</f>
        <v>768.4566</v>
      </c>
      <c r="Q144" s="18">
        <v>0</v>
      </c>
      <c r="R144" s="55">
        <f t="shared" si="64"/>
        <v>768.4566</v>
      </c>
      <c r="S144" s="59">
        <f t="shared" si="65"/>
      </c>
      <c r="T144" s="59">
        <f t="shared" si="66"/>
      </c>
      <c r="U144" s="73">
        <f t="shared" si="67"/>
      </c>
      <c r="V144" s="59">
        <f t="shared" si="68"/>
        <v>0</v>
      </c>
    </row>
    <row r="145" spans="1:22" ht="13.5">
      <c r="A145" s="17" t="s">
        <v>174</v>
      </c>
      <c r="B145" s="20"/>
      <c r="C145" s="18"/>
      <c r="D145" s="19">
        <f>'Used Details'!P139</f>
        <v>450.4</v>
      </c>
      <c r="E145" s="20">
        <v>0</v>
      </c>
      <c r="F145" s="53">
        <f t="shared" si="59"/>
        <v>450.4</v>
      </c>
      <c r="G145" s="20">
        <f>'Used Details'!Q139</f>
        <v>15228</v>
      </c>
      <c r="H145" s="20">
        <v>0</v>
      </c>
      <c r="I145" s="54">
        <f t="shared" si="60"/>
        <v>15228</v>
      </c>
      <c r="J145" s="19">
        <f>'Used Details'!R139</f>
        <v>450.4</v>
      </c>
      <c r="K145" s="20">
        <v>0</v>
      </c>
      <c r="L145" s="53">
        <f t="shared" si="61"/>
        <v>450.4</v>
      </c>
      <c r="M145" s="20">
        <f>'Used Details'!S139</f>
        <v>0</v>
      </c>
      <c r="N145" s="20">
        <f t="shared" si="62"/>
        <v>0</v>
      </c>
      <c r="O145" s="66">
        <f t="shared" si="63"/>
        <v>0</v>
      </c>
      <c r="P145" s="18">
        <f>'Used Details'!V139</f>
        <v>2327.0817</v>
      </c>
      <c r="Q145" s="18">
        <v>0</v>
      </c>
      <c r="R145" s="55">
        <f t="shared" si="64"/>
        <v>2327.0817</v>
      </c>
      <c r="S145" s="59">
        <f t="shared" si="65"/>
      </c>
      <c r="T145" s="59">
        <f t="shared" si="66"/>
      </c>
      <c r="U145" s="73">
        <f t="shared" si="67"/>
      </c>
      <c r="V145" s="59">
        <f t="shared" si="68"/>
        <v>0</v>
      </c>
    </row>
    <row r="146" spans="1:22" ht="13.5">
      <c r="A146" s="17" t="s">
        <v>175</v>
      </c>
      <c r="B146" s="20">
        <f>Sales!C334</f>
        <v>227</v>
      </c>
      <c r="C146" s="18">
        <f>Sales!E334</f>
        <v>983.01</v>
      </c>
      <c r="D146" s="19">
        <f>'Used Details'!P140</f>
        <v>3.3</v>
      </c>
      <c r="E146" s="20">
        <v>4</v>
      </c>
      <c r="F146" s="53">
        <f t="shared" si="59"/>
        <v>-0.7000000000000002</v>
      </c>
      <c r="G146" s="19">
        <f>'Used Details'!Q140</f>
        <v>111.6</v>
      </c>
      <c r="H146" s="19">
        <v>135.2</v>
      </c>
      <c r="I146" s="53">
        <f t="shared" si="60"/>
        <v>-23.599999999999994</v>
      </c>
      <c r="J146" s="19">
        <f>'Used Details'!R140</f>
        <v>3.3</v>
      </c>
      <c r="K146" s="20">
        <v>4</v>
      </c>
      <c r="L146" s="53">
        <f t="shared" si="61"/>
        <v>-0.7000000000000002</v>
      </c>
      <c r="M146" s="20">
        <f>'Used Details'!S140</f>
        <v>0</v>
      </c>
      <c r="N146" s="20">
        <f t="shared" si="62"/>
        <v>0</v>
      </c>
      <c r="O146" s="66">
        <f t="shared" si="63"/>
        <v>0</v>
      </c>
      <c r="P146" s="18">
        <f>'Used Details'!V140</f>
        <v>28.05</v>
      </c>
      <c r="Q146" s="18">
        <v>34</v>
      </c>
      <c r="R146" s="55">
        <f t="shared" si="64"/>
        <v>-5.949999999999999</v>
      </c>
      <c r="S146" s="59">
        <f t="shared" si="65"/>
        <v>0.028534806360057376</v>
      </c>
      <c r="T146" s="59">
        <f t="shared" si="66"/>
        <v>0.03458764407279682</v>
      </c>
      <c r="U146" s="73">
        <f t="shared" si="67"/>
        <v>-0.17499999999999996</v>
      </c>
      <c r="V146" s="59">
        <f t="shared" si="68"/>
        <v>1.2121212121212122</v>
      </c>
    </row>
    <row r="147" spans="1:22" ht="13.5">
      <c r="A147" s="17" t="s">
        <v>76</v>
      </c>
      <c r="B147" s="20">
        <f>Sales!C345</f>
        <v>11865</v>
      </c>
      <c r="C147" s="18">
        <f>Sales!E345</f>
        <v>67178.37999999999</v>
      </c>
      <c r="D147" s="20"/>
      <c r="E147" s="19">
        <v>855.9</v>
      </c>
      <c r="F147" s="53">
        <f t="shared" si="59"/>
        <v>-855.9</v>
      </c>
      <c r="G147" s="20"/>
      <c r="H147" s="19">
        <v>28914.8</v>
      </c>
      <c r="I147" s="53">
        <f t="shared" si="60"/>
        <v>-28914.8</v>
      </c>
      <c r="J147" s="20">
        <v>0</v>
      </c>
      <c r="K147" s="20">
        <v>0</v>
      </c>
      <c r="L147" s="54">
        <f t="shared" si="61"/>
        <v>0</v>
      </c>
      <c r="M147" s="20">
        <v>0</v>
      </c>
      <c r="N147" s="20">
        <f>ROUND(28915,0)</f>
        <v>28915</v>
      </c>
      <c r="O147" s="66">
        <f t="shared" si="63"/>
        <v>-28915</v>
      </c>
      <c r="P147" s="18">
        <v>0</v>
      </c>
      <c r="Q147" s="18">
        <v>4963.49</v>
      </c>
      <c r="R147" s="55">
        <f t="shared" si="64"/>
        <v>-4963.49</v>
      </c>
      <c r="S147" s="59">
        <f t="shared" si="65"/>
        <v>0</v>
      </c>
      <c r="T147" s="59">
        <f t="shared" si="66"/>
        <v>0.07388522914663916</v>
      </c>
      <c r="U147" s="73">
        <f t="shared" si="67"/>
        <v>-1</v>
      </c>
      <c r="V147" s="59">
        <f t="shared" si="68"/>
      </c>
    </row>
    <row r="148" spans="1:22" ht="13.5">
      <c r="A148" s="27" t="s">
        <v>176</v>
      </c>
      <c r="B148" s="58">
        <f>SUM(B131:B147)</f>
        <v>12092</v>
      </c>
      <c r="C148" s="28">
        <f>SUM(C131:C147)</f>
        <v>68161.38999999998</v>
      </c>
      <c r="D148" s="58">
        <f>SUM(D131:D147)</f>
        <v>811</v>
      </c>
      <c r="E148" s="29">
        <f>SUM(E131:E147)</f>
        <v>860.8464</v>
      </c>
      <c r="F148" s="29">
        <f t="shared" si="59"/>
        <v>-49.84640000000002</v>
      </c>
      <c r="G148" s="29">
        <f>SUM(G131:G147)</f>
        <v>27397.9</v>
      </c>
      <c r="H148" s="58">
        <f>SUM(H131:H147)</f>
        <v>29082</v>
      </c>
      <c r="I148" s="29">
        <f t="shared" si="60"/>
        <v>-1684.0999999999985</v>
      </c>
      <c r="J148" s="29">
        <f>SUM(J131:J147)</f>
        <v>810.3999999999999</v>
      </c>
      <c r="K148" s="29">
        <f>SUM(K131:K147)</f>
        <v>4.9</v>
      </c>
      <c r="L148" s="29">
        <f t="shared" si="61"/>
        <v>805.4999999999999</v>
      </c>
      <c r="M148" s="58">
        <f>SUM(M131:M147)</f>
        <v>0</v>
      </c>
      <c r="N148" s="58">
        <f>SUM(N131:N147)</f>
        <v>28915</v>
      </c>
      <c r="O148" s="58">
        <f t="shared" si="63"/>
        <v>-28915</v>
      </c>
      <c r="P148" s="28">
        <f>SUM(P131:P147)</f>
        <v>4703.0955</v>
      </c>
      <c r="Q148" s="28">
        <f>SUM(Q131:Q147)</f>
        <v>5005.929999999999</v>
      </c>
      <c r="R148" s="28">
        <f t="shared" si="64"/>
        <v>-302.834499999999</v>
      </c>
      <c r="S148" s="67">
        <f t="shared" si="65"/>
        <v>0.06899940714237197</v>
      </c>
      <c r="T148" s="67">
        <f t="shared" si="66"/>
        <v>0.07344231096226178</v>
      </c>
      <c r="U148" s="67">
        <f t="shared" si="67"/>
        <v>-0.060495152748839646</v>
      </c>
      <c r="V148" s="67">
        <f t="shared" si="68"/>
        <v>1.0643904636850345</v>
      </c>
    </row>
    <row r="149" spans="1:22" ht="13.5">
      <c r="A149" s="31" t="s">
        <v>177</v>
      </c>
      <c r="B149" s="52">
        <f>SUM(B77,B107,B122,B126,B129,B148)</f>
        <v>22179</v>
      </c>
      <c r="C149" s="32">
        <f>SUM(C77,C107,C122,C126,C129,C148)</f>
        <v>149726.38999999998</v>
      </c>
      <c r="D149" s="33">
        <f>SUM(D77,D107,D122,D126,D129,D148)</f>
        <v>1497.8400000000001</v>
      </c>
      <c r="E149" s="33">
        <f>SUM(E77,E107,E122,E126,E129,E148)</f>
        <v>1532.0908</v>
      </c>
      <c r="F149" s="33">
        <f t="shared" si="59"/>
        <v>-34.2507999999998</v>
      </c>
      <c r="G149" s="33">
        <f>SUM(G77,G107,G122,G126,G129,G148)</f>
        <v>49556.2</v>
      </c>
      <c r="H149" s="33">
        <f>SUM(H77,H107,H122,H126,H129,H148)</f>
        <v>50793.7</v>
      </c>
      <c r="I149" s="33">
        <f t="shared" si="60"/>
        <v>-1237.5</v>
      </c>
      <c r="J149" s="33">
        <f>SUM(J77,J107,J122,J126,J129,J148)</f>
        <v>1466.1</v>
      </c>
      <c r="K149" s="33">
        <f>SUM(K77,K107,K122,K126,K129,K148)</f>
        <v>561.1999999999999</v>
      </c>
      <c r="L149" s="33">
        <f t="shared" si="61"/>
        <v>904.9</v>
      </c>
      <c r="M149" s="52">
        <f>SUM(M77,M107,M122,M126,M129,M148)</f>
        <v>0</v>
      </c>
      <c r="N149" s="52">
        <f>SUM(N77,N107,N122,N126,N129,N148)</f>
        <v>31814</v>
      </c>
      <c r="O149" s="52">
        <f t="shared" si="63"/>
        <v>-31814</v>
      </c>
      <c r="P149" s="32">
        <f>SUM(P77,P107,P122,P126,P129,P148)</f>
        <v>20701.2789</v>
      </c>
      <c r="Q149" s="32">
        <f>SUM(Q77,Q107,Q122,Q126,Q129,Q148)</f>
        <v>20829.21</v>
      </c>
      <c r="R149" s="32">
        <f t="shared" si="64"/>
        <v>-127.93109999999797</v>
      </c>
      <c r="S149" s="64">
        <f t="shared" si="65"/>
        <v>0.13826072277572446</v>
      </c>
      <c r="T149" s="64">
        <f t="shared" si="66"/>
        <v>0.13911515531764307</v>
      </c>
      <c r="U149" s="64">
        <f t="shared" si="67"/>
        <v>-0.006141908406511676</v>
      </c>
      <c r="V149" s="64">
        <f t="shared" si="68"/>
        <v>1.006179864568657</v>
      </c>
    </row>
    <row r="150" spans="1:22" ht="13.5">
      <c r="A150" s="14" t="s">
        <v>23</v>
      </c>
      <c r="B150" s="20"/>
      <c r="C150" s="18"/>
      <c r="F150" s="53"/>
      <c r="I150" s="53"/>
      <c r="L150" s="53"/>
      <c r="M150" s="20"/>
      <c r="N150" s="20"/>
      <c r="O150" s="65"/>
      <c r="P150" s="18"/>
      <c r="Q150" s="18"/>
      <c r="R150" s="55"/>
      <c r="S150" s="59"/>
      <c r="T150" s="59"/>
      <c r="U150" s="73"/>
      <c r="V150" s="59"/>
    </row>
    <row r="151" spans="1:22" ht="13.5">
      <c r="A151" s="15" t="s">
        <v>178</v>
      </c>
      <c r="B151" s="20"/>
      <c r="C151" s="18"/>
      <c r="F151" s="53"/>
      <c r="I151" s="53"/>
      <c r="L151" s="53"/>
      <c r="M151" s="20"/>
      <c r="N151" s="20"/>
      <c r="O151" s="65"/>
      <c r="P151" s="18"/>
      <c r="Q151" s="18"/>
      <c r="R151" s="55"/>
      <c r="S151" s="59"/>
      <c r="T151" s="59"/>
      <c r="U151" s="73"/>
      <c r="V151" s="59"/>
    </row>
    <row r="152" spans="1:22" ht="13.5">
      <c r="A152" s="17" t="s">
        <v>178</v>
      </c>
      <c r="B152" s="20">
        <f>Sales!C354</f>
        <v>1467</v>
      </c>
      <c r="C152" s="18">
        <f>Sales!E354</f>
        <v>4100.91</v>
      </c>
      <c r="D152" s="20">
        <f>'Used Details'!P145</f>
        <v>737</v>
      </c>
      <c r="E152" s="19">
        <v>859.2</v>
      </c>
      <c r="F152" s="53">
        <f>IF(D152="",0,D152)-IF(E152="",0,E152)</f>
        <v>-122.20000000000005</v>
      </c>
      <c r="G152" s="19">
        <f>'Used Details'!Q145</f>
        <v>6227.7</v>
      </c>
      <c r="H152" s="19">
        <v>7260.2</v>
      </c>
      <c r="I152" s="53">
        <f>(IF(G152="",0,G152)-IF(H152="",0,H152))</f>
        <v>-1032.5</v>
      </c>
      <c r="J152" s="19">
        <f>'Used Details'!R145</f>
        <v>184.3</v>
      </c>
      <c r="K152" s="19">
        <v>214.8</v>
      </c>
      <c r="L152" s="53">
        <f>(IF(J152="",0,J152)-IF(K152="",0,K152))</f>
        <v>-30.5</v>
      </c>
      <c r="M152" s="20">
        <f>'Used Details'!S145</f>
        <v>0</v>
      </c>
      <c r="N152" s="20">
        <f>ROUND(0,0)</f>
        <v>0</v>
      </c>
      <c r="O152" s="66">
        <f>ROUND((IF(M152="",0,M152)-IF(N152="",0,N152)),0)</f>
        <v>0</v>
      </c>
      <c r="P152" s="18">
        <f>'Used Details'!V145</f>
        <v>1132.6502</v>
      </c>
      <c r="Q152" s="18">
        <v>1320.45</v>
      </c>
      <c r="R152" s="55">
        <f>IF(P152="",0,P152)-IF(Q152="",0,Q152)</f>
        <v>-187.7998</v>
      </c>
      <c r="S152" s="59">
        <f>IF(OR(C152=0,C152=""),"",P152/C152)</f>
        <v>0.2761948445588906</v>
      </c>
      <c r="T152" s="59">
        <f>IF(OR(C152=0,C152=""),"",Q152/C152)</f>
        <v>0.32198950964542017</v>
      </c>
      <c r="U152" s="73">
        <f>IF(OR(T152=0,T152=""),S152,(S152-T152)/T152)</f>
        <v>-0.14222409027225566</v>
      </c>
      <c r="V152" s="59">
        <f>IF(P152=0,"",(Q152/P152))</f>
        <v>1.1658056476748073</v>
      </c>
    </row>
    <row r="153" spans="1:22" ht="13.5">
      <c r="A153" s="17" t="s">
        <v>179</v>
      </c>
      <c r="B153" s="20"/>
      <c r="C153" s="18"/>
      <c r="D153" s="20">
        <f>'Used Details'!P146</f>
        <v>246</v>
      </c>
      <c r="E153" s="20">
        <v>0</v>
      </c>
      <c r="F153" s="54">
        <f>IF(D153="",0,D153)-IF(E153="",0,E153)</f>
        <v>246</v>
      </c>
      <c r="G153" s="19">
        <f>'Used Details'!Q146</f>
        <v>2078.7</v>
      </c>
      <c r="H153" s="20">
        <v>0</v>
      </c>
      <c r="I153" s="53">
        <f>(IF(G153="",0,G153)-IF(H153="",0,H153))</f>
        <v>2078.7</v>
      </c>
      <c r="J153" s="19">
        <f>'Used Details'!R146</f>
        <v>61.5</v>
      </c>
      <c r="K153" s="20">
        <v>0</v>
      </c>
      <c r="L153" s="53">
        <f>(IF(J153="",0,J153)-IF(K153="",0,K153))</f>
        <v>61.5</v>
      </c>
      <c r="M153" s="20">
        <f>'Used Details'!S146</f>
        <v>0</v>
      </c>
      <c r="N153" s="20">
        <f>ROUND(0,0)</f>
        <v>0</v>
      </c>
      <c r="O153" s="66">
        <f>ROUND((IF(M153="",0,M153)-IF(N153="",0,N153)),0)</f>
        <v>0</v>
      </c>
      <c r="P153" s="18">
        <f>'Used Details'!V146</f>
        <v>379.9518</v>
      </c>
      <c r="Q153" s="18">
        <v>0</v>
      </c>
      <c r="R153" s="55">
        <f>IF(P153="",0,P153)-IF(Q153="",0,Q153)</f>
        <v>379.9518</v>
      </c>
      <c r="S153" s="59">
        <f>IF(OR(C153=0,C153=""),"",P153/C153)</f>
      </c>
      <c r="T153" s="59">
        <f>IF(OR(C153=0,C153=""),"",Q153/C153)</f>
      </c>
      <c r="U153" s="73">
        <f>IF(OR(T153=0,T153=""),S153,(S153-T153)/T153)</f>
      </c>
      <c r="V153" s="59">
        <f>IF(P153=0,"",(Q153/P153))</f>
        <v>0</v>
      </c>
    </row>
    <row r="154" spans="1:22" ht="13.5">
      <c r="A154" s="27" t="s">
        <v>180</v>
      </c>
      <c r="B154" s="58">
        <f>SUM(B152:B153)</f>
        <v>1467</v>
      </c>
      <c r="C154" s="28">
        <f>SUM(C152:C153)</f>
        <v>4100.91</v>
      </c>
      <c r="D154" s="58">
        <f>SUM(D152:D153)</f>
        <v>983</v>
      </c>
      <c r="E154" s="29">
        <f>SUM(E152:E153)</f>
        <v>859.2</v>
      </c>
      <c r="F154" s="29">
        <f>IF(D154="",0,D154)-IF(E154="",0,E154)</f>
        <v>123.79999999999995</v>
      </c>
      <c r="G154" s="29">
        <f>SUM(G152:G153)</f>
        <v>8306.4</v>
      </c>
      <c r="H154" s="29">
        <f>SUM(H152:H153)</f>
        <v>7260.2</v>
      </c>
      <c r="I154" s="29">
        <f>(IF(G154="",0,G154)-IF(H154="",0,H154))</f>
        <v>1046.1999999999998</v>
      </c>
      <c r="J154" s="29">
        <f>SUM(J152:J153)</f>
        <v>245.8</v>
      </c>
      <c r="K154" s="29">
        <f>SUM(K152:K153)</f>
        <v>214.8</v>
      </c>
      <c r="L154" s="30">
        <f>(IF(J154="",0,J154)-IF(K154="",0,K154))</f>
        <v>31</v>
      </c>
      <c r="M154" s="58">
        <f>SUM(M152:M153)</f>
        <v>0</v>
      </c>
      <c r="N154" s="58">
        <f>SUM(N152:N153)</f>
        <v>0</v>
      </c>
      <c r="O154" s="58">
        <f>ROUND((IF(M154="",0,M154)-IF(N154="",0,N154)),0)</f>
        <v>0</v>
      </c>
      <c r="P154" s="28">
        <f>SUM(P152:P153)</f>
        <v>1512.602</v>
      </c>
      <c r="Q154" s="28">
        <f>SUM(Q152:Q153)</f>
        <v>1320.45</v>
      </c>
      <c r="R154" s="28">
        <f>IF(P154="",0,P154)-IF(Q154="",0,Q154)</f>
        <v>192.15200000000004</v>
      </c>
      <c r="S154" s="68">
        <f>IF(OR(C154=0,C154=""),"",P154/C154)</f>
        <v>0.36884545137542646</v>
      </c>
      <c r="T154" s="68">
        <f>IF(OR(C154=0,C154=""),"",Q154/C154)</f>
        <v>0.32198950964542017</v>
      </c>
      <c r="U154" s="68">
        <f>IF(OR(T154=0,T154=""),S154,(S154-T154)/T154)</f>
        <v>0.1455200878488395</v>
      </c>
      <c r="V154" s="68">
        <f>IF(P154=0,"",(Q154/P154))</f>
        <v>0.8729659222981326</v>
      </c>
    </row>
    <row r="155" spans="1:22" ht="13.5">
      <c r="A155" s="31" t="s">
        <v>181</v>
      </c>
      <c r="B155" s="52">
        <f>SUM(B154)</f>
        <v>1467</v>
      </c>
      <c r="C155" s="32">
        <f>SUM(C154)</f>
        <v>4100.91</v>
      </c>
      <c r="D155" s="52">
        <f>SUM(D154)</f>
        <v>983</v>
      </c>
      <c r="E155" s="33">
        <f>SUM(E154)</f>
        <v>859.2</v>
      </c>
      <c r="F155" s="33">
        <f>IF(D155="",0,D155)-IF(E155="",0,E155)</f>
        <v>123.79999999999995</v>
      </c>
      <c r="G155" s="33">
        <f>SUM(G154)</f>
        <v>8306.4</v>
      </c>
      <c r="H155" s="33">
        <f>SUM(H154)</f>
        <v>7260.2</v>
      </c>
      <c r="I155" s="33">
        <f>(IF(G155="",0,G155)-IF(H155="",0,H155))</f>
        <v>1046.1999999999998</v>
      </c>
      <c r="J155" s="33">
        <f>SUM(J154)</f>
        <v>245.8</v>
      </c>
      <c r="K155" s="33">
        <f>SUM(K154)</f>
        <v>214.8</v>
      </c>
      <c r="L155" s="34">
        <f>(IF(J155="",0,J155)-IF(K155="",0,K155))</f>
        <v>31</v>
      </c>
      <c r="M155" s="52">
        <f>SUM(M154)</f>
        <v>0</v>
      </c>
      <c r="N155" s="52">
        <f>SUM(N154)</f>
        <v>0</v>
      </c>
      <c r="O155" s="52">
        <f>ROUND((IF(M155="",0,M155)-IF(N155="",0,N155)),0)</f>
        <v>0</v>
      </c>
      <c r="P155" s="32">
        <f>SUM(P154)</f>
        <v>1512.602</v>
      </c>
      <c r="Q155" s="32">
        <f>SUM(Q154)</f>
        <v>1320.45</v>
      </c>
      <c r="R155" s="32">
        <f>IF(P155="",0,P155)-IF(Q155="",0,Q155)</f>
        <v>192.15200000000004</v>
      </c>
      <c r="S155" s="71">
        <f>IF(OR(C155=0,C155=""),"",P155/C155)</f>
        <v>0.36884545137542646</v>
      </c>
      <c r="T155" s="71">
        <f>IF(OR(C155=0,C155=""),"",Q155/C155)</f>
        <v>0.32198950964542017</v>
      </c>
      <c r="U155" s="71">
        <f>IF(OR(T155=0,T155=""),S155,(S155-T155)/T155)</f>
        <v>0.1455200878488395</v>
      </c>
      <c r="V155" s="71">
        <f>IF(P155=0,"",(Q155/P155))</f>
        <v>0.8729659222981326</v>
      </c>
    </row>
    <row r="156" spans="1:22" ht="13.5">
      <c r="A156" s="14" t="s">
        <v>24</v>
      </c>
      <c r="B156" s="20"/>
      <c r="C156" s="18"/>
      <c r="F156" s="53"/>
      <c r="I156" s="53"/>
      <c r="L156" s="53"/>
      <c r="M156" s="20"/>
      <c r="N156" s="20"/>
      <c r="O156" s="65"/>
      <c r="P156" s="18"/>
      <c r="Q156" s="18"/>
      <c r="R156" s="55"/>
      <c r="S156" s="59"/>
      <c r="T156" s="59"/>
      <c r="U156" s="73"/>
      <c r="V156" s="59"/>
    </row>
    <row r="157" spans="1:22" ht="13.5">
      <c r="A157" s="15" t="s">
        <v>182</v>
      </c>
      <c r="B157" s="20"/>
      <c r="C157" s="18"/>
      <c r="F157" s="53"/>
      <c r="I157" s="53"/>
      <c r="L157" s="53"/>
      <c r="M157" s="20"/>
      <c r="N157" s="20"/>
      <c r="O157" s="65"/>
      <c r="P157" s="18"/>
      <c r="Q157" s="18"/>
      <c r="R157" s="55"/>
      <c r="S157" s="59"/>
      <c r="T157" s="59"/>
      <c r="U157" s="73"/>
      <c r="V157" s="59"/>
    </row>
    <row r="158" spans="1:22" ht="13.5">
      <c r="A158" s="17" t="s">
        <v>183</v>
      </c>
      <c r="B158" s="20">
        <f>Sales!C361</f>
        <v>130</v>
      </c>
      <c r="C158" s="18">
        <f>Sales!E361</f>
        <v>1910.71</v>
      </c>
      <c r="D158" s="19">
        <f>'Used Details'!P152</f>
        <v>50.4</v>
      </c>
      <c r="E158" s="19">
        <v>48.194</v>
      </c>
      <c r="F158" s="53">
        <f>IF(D158="",0,D158)-IF(E158="",0,E158)</f>
        <v>2.205999999999996</v>
      </c>
      <c r="G158" s="19">
        <f>'Used Details'!Q152</f>
        <v>1278.2</v>
      </c>
      <c r="H158" s="19">
        <v>1222.2</v>
      </c>
      <c r="I158" s="54">
        <f>(IF(G158="",0,G158)-IF(H158="",0,H158))</f>
        <v>56</v>
      </c>
      <c r="J158" s="19">
        <f>'Used Details'!R152</f>
        <v>37.8</v>
      </c>
      <c r="K158" s="19">
        <v>36.1</v>
      </c>
      <c r="L158" s="53">
        <f>(IF(J158="",0,J158)-IF(K158="",0,K158))</f>
        <v>1.6999999999999957</v>
      </c>
      <c r="M158" s="20">
        <f>'Used Details'!S152</f>
        <v>0</v>
      </c>
      <c r="N158" s="20">
        <f>ROUND(0,0)</f>
        <v>0</v>
      </c>
      <c r="O158" s="66">
        <f>ROUND((IF(M158="",0,M158)-IF(N158="",0,N158)),0)</f>
        <v>0</v>
      </c>
      <c r="P158" s="18">
        <f>'Used Details'!V152</f>
        <v>802.2492</v>
      </c>
      <c r="Q158" s="18">
        <v>767.13</v>
      </c>
      <c r="R158" s="55">
        <f>IF(P158="",0,P158)-IF(Q158="",0,Q158)</f>
        <v>35.11919999999998</v>
      </c>
      <c r="S158" s="59">
        <f>IF(OR(C158=0,C158=""),"",P158/C158)</f>
        <v>0.41986968195068847</v>
      </c>
      <c r="T158" s="59">
        <f>IF(OR(C158=0,C158=""),"",Q158/C158)</f>
        <v>0.4014894986680344</v>
      </c>
      <c r="U158" s="73">
        <f>IF(OR(T158=0,T158=""),S158,(S158-T158)/T158)</f>
        <v>0.04577998513941567</v>
      </c>
      <c r="V158" s="59">
        <f>IF(P158=0,"",(Q158/P158))</f>
        <v>0.9562240760102971</v>
      </c>
    </row>
    <row r="159" spans="1:22" ht="13.5">
      <c r="A159" s="17" t="s">
        <v>184</v>
      </c>
      <c r="B159" s="20">
        <f>Sales!C363</f>
        <v>3</v>
      </c>
      <c r="C159" s="18">
        <f>Sales!E363</f>
        <v>358.62</v>
      </c>
      <c r="D159" s="20">
        <f>'Used Details'!P153</f>
        <v>3</v>
      </c>
      <c r="E159" s="20">
        <v>3</v>
      </c>
      <c r="F159" s="54">
        <f>IF(D159="",0,D159)-IF(E159="",0,E159)</f>
        <v>0</v>
      </c>
      <c r="G159" s="19">
        <f>'Used Details'!Q153</f>
        <v>76.1</v>
      </c>
      <c r="H159" s="19">
        <v>76.1</v>
      </c>
      <c r="I159" s="54">
        <f>(IF(G159="",0,G159)-IF(H159="",0,H159))</f>
        <v>0</v>
      </c>
      <c r="J159" s="19">
        <f>'Used Details'!R153</f>
        <v>2.3</v>
      </c>
      <c r="K159" s="19">
        <v>2.2</v>
      </c>
      <c r="L159" s="53">
        <f>(IF(J159="",0,J159)-IF(K159="",0,K159))</f>
        <v>0.09999999999999964</v>
      </c>
      <c r="M159" s="20">
        <f>'Used Details'!S153</f>
        <v>0</v>
      </c>
      <c r="N159" s="20">
        <f>ROUND(0,0)</f>
        <v>0</v>
      </c>
      <c r="O159" s="66">
        <f>ROUND((IF(M159="",0,M159)-IF(N159="",0,N159)),0)</f>
        <v>0</v>
      </c>
      <c r="P159" s="18">
        <f>'Used Details'!V153</f>
        <v>185.3333</v>
      </c>
      <c r="Q159" s="18">
        <v>185.33</v>
      </c>
      <c r="R159" s="55">
        <f>IF(P159="",0,P159)-IF(Q159="",0,Q159)</f>
        <v>0.003299999999995862</v>
      </c>
      <c r="S159" s="59">
        <f>IF(OR(C159=0,C159=""),"",P159/C159)</f>
        <v>0.5167957726841782</v>
      </c>
      <c r="T159" s="59">
        <f>IF(OR(C159=0,C159=""),"",Q159/C159)</f>
        <v>0.5167865707434053</v>
      </c>
      <c r="U159" s="73">
        <f>IF(OR(T159=0,T159=""),S159,(S159-T159)/T159)</f>
        <v>1.7806075648755962E-05</v>
      </c>
      <c r="V159" s="59">
        <f>IF(P159=0,"",(Q159/P159))</f>
        <v>0.9999821942414019</v>
      </c>
    </row>
    <row r="160" spans="1:22" ht="13.5">
      <c r="A160" s="17" t="s">
        <v>185</v>
      </c>
      <c r="B160" s="20">
        <f>Sales!C370</f>
        <v>289</v>
      </c>
      <c r="C160" s="18">
        <f>Sales!E370</f>
        <v>2228.44</v>
      </c>
      <c r="D160" s="19">
        <f>'Used Details'!P154</f>
        <v>103.5</v>
      </c>
      <c r="E160" s="19">
        <v>112.627</v>
      </c>
      <c r="F160" s="53">
        <f>IF(D160="",0,D160)-IF(E160="",0,E160)</f>
        <v>-9.126999999999995</v>
      </c>
      <c r="G160" s="19">
        <f>'Used Details'!Q154</f>
        <v>2624.8</v>
      </c>
      <c r="H160" s="19">
        <v>2856.2</v>
      </c>
      <c r="I160" s="53">
        <f>(IF(G160="",0,G160)-IF(H160="",0,H160))</f>
        <v>-231.39999999999964</v>
      </c>
      <c r="J160" s="19">
        <f>'Used Details'!R154</f>
        <v>77.6</v>
      </c>
      <c r="K160" s="19">
        <v>84.5</v>
      </c>
      <c r="L160" s="53">
        <f>(IF(J160="",0,J160)-IF(K160="",0,K160))</f>
        <v>-6.900000000000006</v>
      </c>
      <c r="M160" s="20">
        <f>'Used Details'!S154</f>
        <v>0</v>
      </c>
      <c r="N160" s="20">
        <f>ROUND(0,0)</f>
        <v>0</v>
      </c>
      <c r="O160" s="66">
        <f>ROUND((IF(M160="",0,M160)-IF(N160="",0,N160)),0)</f>
        <v>0</v>
      </c>
      <c r="P160" s="18">
        <f>'Used Details'!V154</f>
        <v>485.1563</v>
      </c>
      <c r="Q160" s="18">
        <v>527.94</v>
      </c>
      <c r="R160" s="55">
        <f>IF(P160="",0,P160)-IF(Q160="",0,Q160)</f>
        <v>-42.78370000000007</v>
      </c>
      <c r="S160" s="59">
        <f>IF(OR(C160=0,C160=""),"",P160/C160)</f>
        <v>0.21771117912081994</v>
      </c>
      <c r="T160" s="59">
        <f>IF(OR(C160=0,C160=""),"",Q160/C160)</f>
        <v>0.23691012546893794</v>
      </c>
      <c r="U160" s="73">
        <f>IF(OR(T160=0,T160=""),S160,(S160-T160)/T160)</f>
        <v>-0.08103894381937356</v>
      </c>
      <c r="V160" s="59">
        <f>IF(P160=0,"",(Q160/P160))</f>
        <v>1.0881853950984457</v>
      </c>
    </row>
    <row r="161" spans="1:22" ht="13.5">
      <c r="A161" s="17" t="s">
        <v>186</v>
      </c>
      <c r="B161" s="20">
        <f>Sales!C374</f>
        <v>43</v>
      </c>
      <c r="C161" s="18">
        <f>Sales!E374</f>
        <v>324.13</v>
      </c>
      <c r="D161" s="19">
        <f>'Used Details'!P155</f>
        <v>30.1</v>
      </c>
      <c r="E161" s="19">
        <v>15.4834</v>
      </c>
      <c r="F161" s="53">
        <f>IF(D161="",0,D161)-IF(E161="",0,E161)</f>
        <v>14.616600000000002</v>
      </c>
      <c r="G161" s="19">
        <f>'Used Details'!Q155</f>
        <v>763.3</v>
      </c>
      <c r="H161" s="19">
        <v>392.7</v>
      </c>
      <c r="I161" s="53">
        <f>(IF(G161="",0,G161)-IF(H161="",0,H161))</f>
        <v>370.59999999999997</v>
      </c>
      <c r="J161" s="19">
        <f>'Used Details'!R155</f>
        <v>22.6</v>
      </c>
      <c r="K161" s="19">
        <v>11.6</v>
      </c>
      <c r="L161" s="54">
        <f>(IF(J161="",0,J161)-IF(K161="",0,K161))</f>
        <v>11.000000000000002</v>
      </c>
      <c r="M161" s="20">
        <f>'Used Details'!S155</f>
        <v>0</v>
      </c>
      <c r="N161" s="20">
        <f>ROUND(0,0)</f>
        <v>0</v>
      </c>
      <c r="O161" s="66">
        <f>ROUND((IF(M161="",0,M161)-IF(N161="",0,N161)),0)</f>
        <v>0</v>
      </c>
      <c r="P161" s="18">
        <f>'Used Details'!V155</f>
        <v>167.4553</v>
      </c>
      <c r="Q161" s="18">
        <v>86.14</v>
      </c>
      <c r="R161" s="55">
        <f>IF(P161="",0,P161)-IF(Q161="",0,Q161)</f>
        <v>81.3153</v>
      </c>
      <c r="S161" s="61">
        <f>IF(OR(C161=0,C161=""),"",P161/C161)</f>
        <v>0.5166300558417919</v>
      </c>
      <c r="T161" s="61">
        <f>IF(OR(C161=0,C161=""),"",Q161/C161)</f>
        <v>0.2657575664085398</v>
      </c>
      <c r="U161" s="74">
        <f>IF(OR(T161=0,T161=""),S161,(S161-T161)/T161)</f>
        <v>0.9439900162526119</v>
      </c>
      <c r="V161" s="61">
        <f>IF(P161=0,"",(Q161/P161))</f>
        <v>0.5144059340014918</v>
      </c>
    </row>
    <row r="162" spans="1:22" ht="13.5">
      <c r="A162" s="27" t="s">
        <v>187</v>
      </c>
      <c r="B162" s="58">
        <f>SUM(B158:B161)</f>
        <v>465</v>
      </c>
      <c r="C162" s="28">
        <f>SUM(C158:C161)</f>
        <v>4821.900000000001</v>
      </c>
      <c r="D162" s="58">
        <f>SUM(D158:D161)</f>
        <v>187</v>
      </c>
      <c r="E162" s="29">
        <f>SUM(E158:E161)</f>
        <v>179.3044</v>
      </c>
      <c r="F162" s="29">
        <f>IF(D162="",0,D162)-IF(E162="",0,E162)</f>
        <v>7.695600000000013</v>
      </c>
      <c r="G162" s="29">
        <f>SUM(G158:G161)</f>
        <v>4742.400000000001</v>
      </c>
      <c r="H162" s="29">
        <f>SUM(H158:H161)</f>
        <v>4547.2</v>
      </c>
      <c r="I162" s="29">
        <f>(IF(G162="",0,G162)-IF(H162="",0,H162))</f>
        <v>195.20000000000073</v>
      </c>
      <c r="J162" s="29">
        <f>SUM(J158:J161)</f>
        <v>140.29999999999998</v>
      </c>
      <c r="K162" s="29">
        <f>SUM(K158:K161)</f>
        <v>134.4</v>
      </c>
      <c r="L162" s="29">
        <f>(IF(J162="",0,J162)-IF(K162="",0,K162))</f>
        <v>5.899999999999977</v>
      </c>
      <c r="M162" s="58">
        <f>SUM(M158:M161)</f>
        <v>0</v>
      </c>
      <c r="N162" s="58">
        <f>SUM(N158:N161)</f>
        <v>0</v>
      </c>
      <c r="O162" s="58">
        <f>ROUND((IF(M162="",0,M162)-IF(N162="",0,N162)),0)</f>
        <v>0</v>
      </c>
      <c r="P162" s="28">
        <f>SUM(P158:P161)</f>
        <v>1640.1941000000002</v>
      </c>
      <c r="Q162" s="28">
        <f>SUM(Q158:Q161)</f>
        <v>1566.5400000000002</v>
      </c>
      <c r="R162" s="28">
        <f>IF(P162="",0,P162)-IF(Q162="",0,Q162)</f>
        <v>73.65409999999997</v>
      </c>
      <c r="S162" s="67">
        <f>IF(OR(C162=0,C162=""),"",P162/C162)</f>
        <v>0.3401551463116199</v>
      </c>
      <c r="T162" s="67">
        <f>IF(OR(C162=0,C162=""),"",Q162/C162)</f>
        <v>0.3248802339326821</v>
      </c>
      <c r="U162" s="67">
        <f>IF(OR(T162=0,T162=""),S162,(S162-T162)/T162)</f>
        <v>0.04701705669820125</v>
      </c>
      <c r="V162" s="67">
        <f>IF(P162=0,"",(Q162/P162))</f>
        <v>0.9550942781711018</v>
      </c>
    </row>
    <row r="163" spans="1:22" ht="13.5">
      <c r="A163" s="15" t="s">
        <v>188</v>
      </c>
      <c r="B163" s="20"/>
      <c r="C163" s="18"/>
      <c r="F163" s="53"/>
      <c r="I163" s="53"/>
      <c r="L163" s="53"/>
      <c r="M163" s="20"/>
      <c r="N163" s="20"/>
      <c r="O163" s="65"/>
      <c r="P163" s="18"/>
      <c r="Q163" s="18"/>
      <c r="R163" s="55"/>
      <c r="S163" s="59"/>
      <c r="T163" s="59"/>
      <c r="U163" s="73"/>
      <c r="V163" s="59"/>
    </row>
    <row r="164" spans="1:22" ht="13.5">
      <c r="A164" s="17" t="s">
        <v>189</v>
      </c>
      <c r="B164" s="20">
        <f>Sales!C378</f>
        <v>12</v>
      </c>
      <c r="C164" s="18">
        <f>Sales!E378</f>
        <v>88.28</v>
      </c>
      <c r="D164" s="19">
        <f>'Used Details'!P158</f>
        <v>2.2</v>
      </c>
      <c r="E164" s="19">
        <v>2.8391</v>
      </c>
      <c r="F164" s="53">
        <f>IF(D164="",0,D164)-IF(E164="",0,E164)</f>
        <v>-0.6391</v>
      </c>
      <c r="G164" s="19">
        <f>'Used Details'!Q158</f>
        <v>55.8</v>
      </c>
      <c r="H164" s="20">
        <v>72</v>
      </c>
      <c r="I164" s="53">
        <f>(IF(G164="",0,G164)-IF(H164="",0,H164))</f>
        <v>-16.200000000000003</v>
      </c>
      <c r="J164" s="19">
        <f>'Used Details'!R158</f>
        <v>1.7</v>
      </c>
      <c r="K164" s="19">
        <v>2.1</v>
      </c>
      <c r="L164" s="53">
        <f>(IF(J164="",0,J164)-IF(K164="",0,K164))</f>
        <v>-0.40000000000000013</v>
      </c>
      <c r="M164" s="20">
        <f>'Used Details'!S158</f>
        <v>0</v>
      </c>
      <c r="N164" s="20">
        <f>ROUND(0,0)</f>
        <v>0</v>
      </c>
      <c r="O164" s="66">
        <f>ROUND((IF(M164="",0,M164)-IF(N164="",0,N164)),0)</f>
        <v>0</v>
      </c>
      <c r="P164" s="18">
        <f>'Used Details'!V158</f>
        <v>15.4</v>
      </c>
      <c r="Q164" s="18">
        <v>19.87</v>
      </c>
      <c r="R164" s="55">
        <f>IF(P164="",0,P164)-IF(Q164="",0,Q164)</f>
        <v>-4.470000000000001</v>
      </c>
      <c r="S164" s="59">
        <f>IF(OR(C164=0,C164=""),"",P164/C164)</f>
        <v>0.17444494789306753</v>
      </c>
      <c r="T164" s="59">
        <f>IF(OR(C164=0,C164=""),"",Q164/C164)</f>
        <v>0.22507929315813321</v>
      </c>
      <c r="U164" s="73">
        <f>IF(OR(T164=0,T164=""),S164,(S164-T164)/T164)</f>
        <v>-0.22496225465525913</v>
      </c>
      <c r="V164" s="59">
        <f>IF(P164=0,"",(Q164/P164))</f>
        <v>1.2902597402597402</v>
      </c>
    </row>
    <row r="165" spans="1:22" ht="13.5">
      <c r="A165" s="17" t="s">
        <v>190</v>
      </c>
      <c r="B165" s="20">
        <f>Sales!C380</f>
        <v>27</v>
      </c>
      <c r="C165" s="18">
        <f>Sales!E380</f>
        <v>205.53</v>
      </c>
      <c r="D165" s="19">
        <f>'Used Details'!P159</f>
        <v>6.8</v>
      </c>
      <c r="E165" s="19">
        <v>6.388</v>
      </c>
      <c r="F165" s="53">
        <f>IF(D165="",0,D165)-IF(E165="",0,E165)</f>
        <v>0.4119999999999999</v>
      </c>
      <c r="G165" s="19">
        <f>'Used Details'!Q159</f>
        <v>172.5</v>
      </c>
      <c r="H165" s="20">
        <v>162</v>
      </c>
      <c r="I165" s="53">
        <f>(IF(G165="",0,G165)-IF(H165="",0,H165))</f>
        <v>10.5</v>
      </c>
      <c r="J165" s="19">
        <f>'Used Details'!R159</f>
        <v>5.1</v>
      </c>
      <c r="K165" s="19">
        <v>4.8</v>
      </c>
      <c r="L165" s="53">
        <f>(IF(J165="",0,J165)-IF(K165="",0,K165))</f>
        <v>0.2999999999999998</v>
      </c>
      <c r="M165" s="20">
        <f>'Used Details'!S159</f>
        <v>0</v>
      </c>
      <c r="N165" s="20">
        <f>ROUND(0,0)</f>
        <v>0</v>
      </c>
      <c r="O165" s="66">
        <f>ROUND((IF(M165="",0,M165)-IF(N165="",0,N165)),0)</f>
        <v>0</v>
      </c>
      <c r="P165" s="18">
        <f>'Used Details'!V159</f>
        <v>41.8</v>
      </c>
      <c r="Q165" s="18">
        <v>39.27</v>
      </c>
      <c r="R165" s="55">
        <f>IF(P165="",0,P165)-IF(Q165="",0,Q165)</f>
        <v>2.529999999999994</v>
      </c>
      <c r="S165" s="61">
        <f>IF(OR(C165=0,C165=""),"",P165/C165)</f>
        <v>0.20337663601420716</v>
      </c>
      <c r="T165" s="61">
        <f>IF(OR(C165=0,C165=""),"",Q165/C165)</f>
        <v>0.19106699751861045</v>
      </c>
      <c r="U165" s="74">
        <f>IF(OR(T165=0,T165=""),S165,(S165-T165)/T165)</f>
        <v>0.06442577030812305</v>
      </c>
      <c r="V165" s="61">
        <f>IF(P165=0,"",(Q165/P165))</f>
        <v>0.9394736842105265</v>
      </c>
    </row>
    <row r="166" spans="1:22" ht="13.5">
      <c r="A166" s="17" t="s">
        <v>191</v>
      </c>
      <c r="B166" s="20">
        <f>Sales!C382</f>
        <v>23</v>
      </c>
      <c r="C166" s="18">
        <f>Sales!E382</f>
        <v>167.85</v>
      </c>
      <c r="D166" s="19">
        <f>'Used Details'!P160</f>
        <v>5.4</v>
      </c>
      <c r="E166" s="19">
        <v>5.4416</v>
      </c>
      <c r="F166" s="53">
        <f>IF(D166="",0,D166)-IF(E166="",0,E166)</f>
        <v>-0.04159999999999986</v>
      </c>
      <c r="G166" s="19">
        <f>'Used Details'!Q160</f>
        <v>136.9</v>
      </c>
      <c r="H166" s="20">
        <v>138</v>
      </c>
      <c r="I166" s="53">
        <f>(IF(G166="",0,G166)-IF(H166="",0,H166))</f>
        <v>-1.0999999999999943</v>
      </c>
      <c r="J166" s="19">
        <f>'Used Details'!R160</f>
        <v>4.1</v>
      </c>
      <c r="K166" s="19">
        <v>4.1</v>
      </c>
      <c r="L166" s="54">
        <f>(IF(J166="",0,J166)-IF(K166="",0,K166))</f>
        <v>0</v>
      </c>
      <c r="M166" s="20">
        <f>'Used Details'!S160</f>
        <v>0</v>
      </c>
      <c r="N166" s="20">
        <f>ROUND(0,0)</f>
        <v>0</v>
      </c>
      <c r="O166" s="66">
        <f>ROUND((IF(M166="",0,M166)-IF(N166="",0,N166)),0)</f>
        <v>0</v>
      </c>
      <c r="P166" s="18">
        <f>'Used Details'!V160</f>
        <v>43.2</v>
      </c>
      <c r="Q166" s="18">
        <v>43.53</v>
      </c>
      <c r="R166" s="55">
        <f>IF(P166="",0,P166)-IF(Q166="",0,Q166)</f>
        <v>-0.3299999999999983</v>
      </c>
      <c r="S166" s="59">
        <f>IF(OR(C166=0,C166=""),"",P166/C166)</f>
        <v>0.257372654155496</v>
      </c>
      <c r="T166" s="59">
        <f>IF(OR(C166=0,C166=""),"",Q166/C166)</f>
        <v>0.25933869526362824</v>
      </c>
      <c r="U166" s="73">
        <f>IF(OR(T166=0,T166=""),S166,(S166-T166)/T166)</f>
        <v>-0.0075809786354238224</v>
      </c>
      <c r="V166" s="59">
        <f>IF(P166=0,"",(Q166/P166))</f>
        <v>1.0076388888888888</v>
      </c>
    </row>
    <row r="167" spans="1:22" ht="13.5">
      <c r="A167" s="27" t="s">
        <v>192</v>
      </c>
      <c r="B167" s="58">
        <f>SUM(B164:B166)</f>
        <v>62</v>
      </c>
      <c r="C167" s="28">
        <f>SUM(C164:C166)</f>
        <v>461.65999999999997</v>
      </c>
      <c r="D167" s="29">
        <f>SUM(D164:D166)</f>
        <v>14.4</v>
      </c>
      <c r="E167" s="29">
        <f>SUM(E164:E166)</f>
        <v>14.668700000000001</v>
      </c>
      <c r="F167" s="29">
        <f>IF(D167="",0,D167)-IF(E167="",0,E167)</f>
        <v>-0.2687000000000008</v>
      </c>
      <c r="G167" s="29">
        <f>SUM(G164:G166)</f>
        <v>365.20000000000005</v>
      </c>
      <c r="H167" s="58">
        <f>SUM(H164:H166)</f>
        <v>372</v>
      </c>
      <c r="I167" s="29">
        <f>(IF(G167="",0,G167)-IF(H167="",0,H167))</f>
        <v>-6.7999999999999545</v>
      </c>
      <c r="J167" s="29">
        <f>SUM(J164:J166)</f>
        <v>10.899999999999999</v>
      </c>
      <c r="K167" s="58">
        <f>SUM(K164:K166)</f>
        <v>11</v>
      </c>
      <c r="L167" s="29">
        <f>(IF(J167="",0,J167)-IF(K167="",0,K167))</f>
        <v>-0.10000000000000142</v>
      </c>
      <c r="M167" s="58">
        <f>SUM(M164:M166)</f>
        <v>0</v>
      </c>
      <c r="N167" s="58">
        <f>SUM(N164:N166)</f>
        <v>0</v>
      </c>
      <c r="O167" s="58">
        <f>ROUND((IF(M167="",0,M167)-IF(N167="",0,N167)),0)</f>
        <v>0</v>
      </c>
      <c r="P167" s="28">
        <f>SUM(P164:P166)</f>
        <v>100.4</v>
      </c>
      <c r="Q167" s="28">
        <f>SUM(Q164:Q166)</f>
        <v>102.67</v>
      </c>
      <c r="R167" s="28">
        <f>IF(P167="",0,P167)-IF(Q167="",0,Q167)</f>
        <v>-2.269999999999996</v>
      </c>
      <c r="S167" s="67">
        <f>IF(OR(C167=0,C167=""),"",P167/C167)</f>
        <v>0.21747606463631247</v>
      </c>
      <c r="T167" s="67">
        <f>IF(OR(C167=0,C167=""),"",Q167/C167)</f>
        <v>0.22239310314950397</v>
      </c>
      <c r="U167" s="67">
        <f>IF(OR(T167=0,T167=""),S167,(S167-T167)/T167)</f>
        <v>-0.02210967176390366</v>
      </c>
      <c r="V167" s="67">
        <f>IF(P167=0,"",(Q167/P167))</f>
        <v>1.022609561752988</v>
      </c>
    </row>
    <row r="168" spans="1:22" ht="13.5">
      <c r="A168" s="15" t="s">
        <v>193</v>
      </c>
      <c r="B168" s="20"/>
      <c r="C168" s="18"/>
      <c r="F168" s="53"/>
      <c r="I168" s="53"/>
      <c r="L168" s="53"/>
      <c r="M168" s="20"/>
      <c r="N168" s="20"/>
      <c r="O168" s="65"/>
      <c r="P168" s="18"/>
      <c r="Q168" s="18"/>
      <c r="R168" s="55"/>
      <c r="S168" s="59"/>
      <c r="T168" s="59"/>
      <c r="U168" s="73"/>
      <c r="V168" s="59"/>
    </row>
    <row r="169" spans="1:22" ht="13.5">
      <c r="A169" s="17" t="s">
        <v>194</v>
      </c>
      <c r="B169" s="20">
        <f>Sales!C387</f>
        <v>92</v>
      </c>
      <c r="C169" s="18">
        <f>Sales!E387</f>
        <v>855.71</v>
      </c>
      <c r="D169" s="19">
        <f>'Used Details'!P163</f>
        <v>27.9</v>
      </c>
      <c r="E169" s="19">
        <v>22.53</v>
      </c>
      <c r="F169" s="53">
        <f>IF(D169="",0,D169)-IF(E169="",0,E169)</f>
        <v>5.369999999999997</v>
      </c>
      <c r="G169" s="19">
        <f>'Used Details'!Q163</f>
        <v>707.5</v>
      </c>
      <c r="H169" s="19">
        <v>571.4</v>
      </c>
      <c r="I169" s="53">
        <f>(IF(G169="",0,G169)-IF(H169="",0,H169))</f>
        <v>136.10000000000002</v>
      </c>
      <c r="J169" s="19">
        <f>'Used Details'!R163</f>
        <v>20.9</v>
      </c>
      <c r="K169" s="19">
        <v>16.9</v>
      </c>
      <c r="L169" s="54">
        <f>(IF(J169="",0,J169)-IF(K169="",0,K169))</f>
        <v>4</v>
      </c>
      <c r="M169" s="20">
        <f>'Used Details'!S163</f>
        <v>0</v>
      </c>
      <c r="N169" s="20">
        <f>ROUND(0,0)</f>
        <v>0</v>
      </c>
      <c r="O169" s="66">
        <f>ROUND((IF(M169="",0,M169)-IF(N169="",0,N169)),0)</f>
        <v>0</v>
      </c>
      <c r="P169" s="18">
        <f>'Used Details'!V163</f>
        <v>292.95</v>
      </c>
      <c r="Q169" s="18">
        <v>236.56</v>
      </c>
      <c r="R169" s="55">
        <f>IF(P169="",0,P169)-IF(Q169="",0,Q169)</f>
        <v>56.389999999999986</v>
      </c>
      <c r="S169" s="61">
        <f>IF(OR(C169=0,C169=""),"",P169/C169)</f>
        <v>0.34234729055404284</v>
      </c>
      <c r="T169" s="61">
        <f>IF(OR(C169=0,C169=""),"",Q169/C169)</f>
        <v>0.2764487969054937</v>
      </c>
      <c r="U169" s="74">
        <f>IF(OR(T169=0,T169=""),S169,(S169-T169)/T169)</f>
        <v>0.23837504227257358</v>
      </c>
      <c r="V169" s="61">
        <f>IF(P169=0,"",(Q169/P169))</f>
        <v>0.807509813961427</v>
      </c>
    </row>
    <row r="170" spans="1:22" ht="13.5">
      <c r="A170" s="17" t="s">
        <v>195</v>
      </c>
      <c r="B170" s="20">
        <f>Sales!C389</f>
        <v>18</v>
      </c>
      <c r="C170" s="18">
        <f>Sales!E389</f>
        <v>201.33</v>
      </c>
      <c r="D170" s="19">
        <f>'Used Details'!P164</f>
        <v>3.2</v>
      </c>
      <c r="E170" s="19">
        <v>4.2587</v>
      </c>
      <c r="F170" s="53">
        <f>IF(D170="",0,D170)-IF(E170="",0,E170)</f>
        <v>-1.0587</v>
      </c>
      <c r="G170" s="19">
        <f>'Used Details'!Q164</f>
        <v>81.2</v>
      </c>
      <c r="H170" s="20">
        <v>108</v>
      </c>
      <c r="I170" s="53">
        <f>(IF(G170="",0,G170)-IF(H170="",0,H170))</f>
        <v>-26.799999999999997</v>
      </c>
      <c r="J170" s="19">
        <f>'Used Details'!R164</f>
        <v>2.4</v>
      </c>
      <c r="K170" s="19">
        <v>3.2</v>
      </c>
      <c r="L170" s="53">
        <f>(IF(J170="",0,J170)-IF(K170="",0,K170))</f>
        <v>-0.8000000000000003</v>
      </c>
      <c r="M170" s="20">
        <f>'Used Details'!S164</f>
        <v>0</v>
      </c>
      <c r="N170" s="20">
        <f>ROUND(0,0)</f>
        <v>0</v>
      </c>
      <c r="O170" s="66">
        <f>ROUND((IF(M170="",0,M170)-IF(N170="",0,N170)),0)</f>
        <v>0</v>
      </c>
      <c r="P170" s="18">
        <f>'Used Details'!V164</f>
        <v>38.4</v>
      </c>
      <c r="Q170" s="18">
        <v>51.1</v>
      </c>
      <c r="R170" s="55">
        <f>IF(P170="",0,P170)-IF(Q170="",0,Q170)</f>
        <v>-12.700000000000003</v>
      </c>
      <c r="S170" s="59">
        <f>IF(OR(C170=0,C170=""),"",P170/C170)</f>
        <v>0.1907316346297124</v>
      </c>
      <c r="T170" s="59">
        <f>IF(OR(C170=0,C170=""),"",Q170/C170)</f>
        <v>0.25381214920776834</v>
      </c>
      <c r="U170" s="73">
        <f>IF(OR(T170=0,T170=""),S170,(S170-T170)/T170)</f>
        <v>-0.24853228962818008</v>
      </c>
      <c r="V170" s="59">
        <f>IF(P170=0,"",(Q170/P170))</f>
        <v>1.3307291666666667</v>
      </c>
    </row>
    <row r="171" spans="1:22" ht="13.5">
      <c r="A171" s="17" t="s">
        <v>196</v>
      </c>
      <c r="B171" s="20">
        <f>Sales!C391</f>
        <v>41</v>
      </c>
      <c r="C171" s="18">
        <f>Sales!E391</f>
        <v>298.34</v>
      </c>
      <c r="D171" s="19">
        <f>'Used Details'!P165</f>
        <v>4.1</v>
      </c>
      <c r="E171" s="19">
        <v>9.7003</v>
      </c>
      <c r="F171" s="53">
        <f>IF(D171="",0,D171)-IF(E171="",0,E171)</f>
        <v>-5.600300000000001</v>
      </c>
      <c r="G171" s="20">
        <f>'Used Details'!Q165</f>
        <v>104</v>
      </c>
      <c r="H171" s="20">
        <v>246</v>
      </c>
      <c r="I171" s="54">
        <f>(IF(G171="",0,G171)-IF(H171="",0,H171))</f>
        <v>-142</v>
      </c>
      <c r="J171" s="19">
        <f>'Used Details'!R165</f>
        <v>3.1</v>
      </c>
      <c r="K171" s="19">
        <v>7.3</v>
      </c>
      <c r="L171" s="53">
        <f>(IF(J171="",0,J171)-IF(K171="",0,K171))</f>
        <v>-4.199999999999999</v>
      </c>
      <c r="M171" s="20">
        <f>'Used Details'!S165</f>
        <v>0</v>
      </c>
      <c r="N171" s="20">
        <f>ROUND(0,0)</f>
        <v>0</v>
      </c>
      <c r="O171" s="66">
        <f>ROUND((IF(M171="",0,M171)-IF(N171="",0,N171)),0)</f>
        <v>0</v>
      </c>
      <c r="P171" s="18">
        <f>'Used Details'!V165</f>
        <v>30.1522</v>
      </c>
      <c r="Q171" s="18">
        <v>71.34</v>
      </c>
      <c r="R171" s="55">
        <f>IF(P171="",0,P171)-IF(Q171="",0,Q171)</f>
        <v>-41.1878</v>
      </c>
      <c r="S171" s="59">
        <f>IF(OR(C171=0,C171=""),"",P171/C171)</f>
        <v>0.10106656834484147</v>
      </c>
      <c r="T171" s="59">
        <f>IF(OR(C171=0,C171=""),"",Q171/C171)</f>
        <v>0.23912314808607632</v>
      </c>
      <c r="U171" s="73">
        <f>IF(OR(T171=0,T171=""),S171,(S171-T171)/T171)</f>
        <v>-0.577345107933838</v>
      </c>
      <c r="V171" s="59">
        <f>IF(P171=0,"",(Q171/P171))</f>
        <v>2.365996511034021</v>
      </c>
    </row>
    <row r="172" spans="1:22" ht="13.5">
      <c r="A172" s="27" t="s">
        <v>197</v>
      </c>
      <c r="B172" s="58">
        <f>SUM(B169:B171)</f>
        <v>151</v>
      </c>
      <c r="C172" s="28">
        <f>SUM(C169:C171)</f>
        <v>1355.3799999999999</v>
      </c>
      <c r="D172" s="29">
        <f>SUM(D169:D171)</f>
        <v>35.199999999999996</v>
      </c>
      <c r="E172" s="29">
        <f>SUM(E169:E171)</f>
        <v>36.489000000000004</v>
      </c>
      <c r="F172" s="29">
        <f>IF(D172="",0,D172)-IF(E172="",0,E172)</f>
        <v>-1.2890000000000086</v>
      </c>
      <c r="G172" s="29">
        <f>SUM(G169:G171)</f>
        <v>892.7</v>
      </c>
      <c r="H172" s="29">
        <f>SUM(H169:H171)</f>
        <v>925.4</v>
      </c>
      <c r="I172" s="29">
        <f>(IF(G172="",0,G172)-IF(H172="",0,H172))</f>
        <v>-32.69999999999993</v>
      </c>
      <c r="J172" s="29">
        <f>SUM(J169:J171)</f>
        <v>26.4</v>
      </c>
      <c r="K172" s="29">
        <f>SUM(K169:K171)</f>
        <v>27.4</v>
      </c>
      <c r="L172" s="30">
        <f>(IF(J172="",0,J172)-IF(K172="",0,K172))</f>
        <v>-1</v>
      </c>
      <c r="M172" s="58">
        <f>SUM(M169:M171)</f>
        <v>0</v>
      </c>
      <c r="N172" s="58">
        <f>SUM(N169:N171)</f>
        <v>0</v>
      </c>
      <c r="O172" s="58">
        <f>ROUND((IF(M172="",0,M172)-IF(N172="",0,N172)),0)</f>
        <v>0</v>
      </c>
      <c r="P172" s="28">
        <f>SUM(P169:P171)</f>
        <v>361.50219999999996</v>
      </c>
      <c r="Q172" s="28">
        <f>SUM(Q169:Q171)</f>
        <v>359</v>
      </c>
      <c r="R172" s="28">
        <f>IF(P172="",0,P172)-IF(Q172="",0,Q172)</f>
        <v>2.5021999999999593</v>
      </c>
      <c r="S172" s="67">
        <f>IF(OR(C172=0,C172=""),"",P172/C172)</f>
        <v>0.2667164927916894</v>
      </c>
      <c r="T172" s="67">
        <f>IF(OR(C172=0,C172=""),"",Q172/C172)</f>
        <v>0.26487036845755435</v>
      </c>
      <c r="U172" s="67">
        <f>IF(OR(T172=0,T172=""),S172,(S172-T172)/T172)</f>
        <v>0.006969916434540318</v>
      </c>
      <c r="V172" s="67">
        <f>IF(P172=0,"",(Q172/P172))</f>
        <v>0.9930783270475256</v>
      </c>
    </row>
    <row r="173" spans="1:22" ht="13.5">
      <c r="A173" s="31" t="s">
        <v>198</v>
      </c>
      <c r="B173" s="52">
        <f>SUM(B162,B167,B172)</f>
        <v>678</v>
      </c>
      <c r="C173" s="32">
        <f>SUM(C162,C167,C172)</f>
        <v>6638.9400000000005</v>
      </c>
      <c r="D173" s="33">
        <f>SUM(D162,D167,D172)</f>
        <v>236.6</v>
      </c>
      <c r="E173" s="33">
        <f>SUM(E162,E167,E172)</f>
        <v>230.4621</v>
      </c>
      <c r="F173" s="33">
        <f>IF(D173="",0,D173)-IF(E173="",0,E173)</f>
        <v>6.137900000000002</v>
      </c>
      <c r="G173" s="33">
        <f>SUM(G162,G167,G172)</f>
        <v>6000.3</v>
      </c>
      <c r="H173" s="33">
        <f>SUM(H162,H167,H172)</f>
        <v>5844.599999999999</v>
      </c>
      <c r="I173" s="33">
        <f>(IF(G173="",0,G173)-IF(H173="",0,H173))</f>
        <v>155.70000000000073</v>
      </c>
      <c r="J173" s="33">
        <f>SUM(J162,J167,J172)</f>
        <v>177.6</v>
      </c>
      <c r="K173" s="33">
        <f>SUM(K162,K167,K172)</f>
        <v>172.8</v>
      </c>
      <c r="L173" s="33">
        <f>(IF(J173="",0,J173)-IF(K173="",0,K173))</f>
        <v>4.799999999999983</v>
      </c>
      <c r="M173" s="52">
        <f>SUM(M162,M167,M172)</f>
        <v>0</v>
      </c>
      <c r="N173" s="52">
        <f>SUM(N162,N167,N172)</f>
        <v>0</v>
      </c>
      <c r="O173" s="52">
        <f>ROUND((IF(M173="",0,M173)-IF(N173="",0,N173)),0)</f>
        <v>0</v>
      </c>
      <c r="P173" s="32">
        <f>SUM(P162,P167,P172)</f>
        <v>2102.0963</v>
      </c>
      <c r="Q173" s="32">
        <f>SUM(Q162,Q167,Q172)</f>
        <v>2028.2100000000003</v>
      </c>
      <c r="R173" s="32">
        <f>IF(P173="",0,P173)-IF(Q173="",0,Q173)</f>
        <v>73.88629999999989</v>
      </c>
      <c r="S173" s="64">
        <f>IF(OR(C173=0,C173=""),"",P173/C173)</f>
        <v>0.3166313146375777</v>
      </c>
      <c r="T173" s="64">
        <f>IF(OR(C173=0,C173=""),"",Q173/C173)</f>
        <v>0.3055020831638786</v>
      </c>
      <c r="U173" s="64">
        <f>IF(OR(T173=0,T173=""),S173,(S173-T173)/T173)</f>
        <v>0.036429314518713486</v>
      </c>
      <c r="V173" s="64">
        <f>IF(P173=0,"",(Q173/P173))</f>
        <v>0.9648511345555387</v>
      </c>
    </row>
    <row r="174" spans="1:22" ht="13.5">
      <c r="A174" s="14" t="s">
        <v>25</v>
      </c>
      <c r="B174" s="20"/>
      <c r="C174" s="18"/>
      <c r="F174" s="53"/>
      <c r="I174" s="53"/>
      <c r="L174" s="53"/>
      <c r="M174" s="20"/>
      <c r="N174" s="20"/>
      <c r="O174" s="65"/>
      <c r="P174" s="18"/>
      <c r="Q174" s="18"/>
      <c r="R174" s="55"/>
      <c r="S174" s="59"/>
      <c r="T174" s="59"/>
      <c r="U174" s="73"/>
      <c r="V174" s="59"/>
    </row>
    <row r="175" spans="1:22" ht="13.5">
      <c r="A175" s="40" t="s">
        <v>199</v>
      </c>
      <c r="B175" s="20">
        <f>Sales!C397</f>
        <v>42</v>
      </c>
      <c r="C175" s="18">
        <f>Sales!E397</f>
        <v>359.56</v>
      </c>
      <c r="D175" s="19">
        <f>'Used Details'!P170</f>
        <v>19.7</v>
      </c>
      <c r="E175" s="19">
        <v>11.4637</v>
      </c>
      <c r="F175" s="53">
        <f>IF(D175="",0,D175)-IF(E175="",0,E175)</f>
        <v>8.2363</v>
      </c>
      <c r="G175" s="19">
        <f>'Used Details'!Q170</f>
        <v>499.6</v>
      </c>
      <c r="H175" s="19">
        <v>290.7</v>
      </c>
      <c r="I175" s="53">
        <f>(IF(G175="",0,G175)-IF(H175="",0,H175))</f>
        <v>208.90000000000003</v>
      </c>
      <c r="J175" s="19">
        <f>'Used Details'!R170</f>
        <v>14.8</v>
      </c>
      <c r="K175" s="19">
        <v>8.6</v>
      </c>
      <c r="L175" s="53">
        <f>(IF(J175="",0,J175)-IF(K175="",0,K175))</f>
        <v>6.200000000000001</v>
      </c>
      <c r="M175" s="20">
        <f>'Used Details'!S170</f>
        <v>0</v>
      </c>
      <c r="N175" s="20">
        <f>ROUND(0,0)</f>
        <v>0</v>
      </c>
      <c r="O175" s="66">
        <f>ROUND((IF(M175="",0,M175)-IF(N175="",0,N175)),0)</f>
        <v>0</v>
      </c>
      <c r="P175" s="18">
        <f>'Used Details'!V170</f>
        <v>118.4305</v>
      </c>
      <c r="Q175" s="18">
        <v>68.92</v>
      </c>
      <c r="R175" s="55">
        <f>IF(P175="",0,P175)-IF(Q175="",0,Q175)</f>
        <v>49.51049999999999</v>
      </c>
      <c r="S175" s="61">
        <f>IF(OR(C175=0,C175=""),"",P175/C175)</f>
        <v>0.32937618200022245</v>
      </c>
      <c r="T175" s="61">
        <f>IF(OR(C175=0,C175=""),"",Q175/C175)</f>
        <v>0.19167871843364112</v>
      </c>
      <c r="U175" s="74">
        <f>IF(OR(T175=0,T175=""),S175,(S175-T175)/T175)</f>
        <v>0.7183763784097502</v>
      </c>
      <c r="V175" s="61">
        <f>IF(P175=0,"",(Q175/P175))</f>
        <v>0.5819446848573636</v>
      </c>
    </row>
    <row r="176" spans="1:22" ht="13.5">
      <c r="A176" s="31" t="s">
        <v>26</v>
      </c>
      <c r="B176" s="52">
        <f>SUM(B175:B175)</f>
        <v>42</v>
      </c>
      <c r="C176" s="32">
        <f>SUM(C175:C175)</f>
        <v>359.56</v>
      </c>
      <c r="D176" s="33">
        <f>SUM(D175:D175)</f>
        <v>19.7</v>
      </c>
      <c r="E176" s="33">
        <f>SUM(E175:E175)</f>
        <v>11.4637</v>
      </c>
      <c r="F176" s="33">
        <f>IF(D176="",0,D176)-IF(E176="",0,E176)</f>
        <v>8.2363</v>
      </c>
      <c r="G176" s="33">
        <f>SUM(G175:G175)</f>
        <v>499.6</v>
      </c>
      <c r="H176" s="33">
        <f>SUM(H175:H175)</f>
        <v>290.7</v>
      </c>
      <c r="I176" s="33">
        <f>(IF(G176="",0,G176)-IF(H176="",0,H176))</f>
        <v>208.90000000000003</v>
      </c>
      <c r="J176" s="33">
        <f>SUM(J175:J175)</f>
        <v>14.8</v>
      </c>
      <c r="K176" s="33">
        <f>SUM(K175:K175)</f>
        <v>8.6</v>
      </c>
      <c r="L176" s="33">
        <f>(IF(J176="",0,J176)-IF(K176="",0,K176))</f>
        <v>6.200000000000001</v>
      </c>
      <c r="M176" s="52">
        <f>SUM(M175:M175)</f>
        <v>0</v>
      </c>
      <c r="N176" s="52">
        <f>SUM(N175:N175)</f>
        <v>0</v>
      </c>
      <c r="O176" s="52">
        <f>ROUND((IF(M176="",0,M176)-IF(N176="",0,N176)),0)</f>
        <v>0</v>
      </c>
      <c r="P176" s="32">
        <f>SUM(P175:P175)</f>
        <v>118.4305</v>
      </c>
      <c r="Q176" s="32">
        <f>SUM(Q175:Q175)</f>
        <v>68.92</v>
      </c>
      <c r="R176" s="32">
        <f>IF(P176="",0,P176)-IF(Q176="",0,Q176)</f>
        <v>49.51049999999999</v>
      </c>
      <c r="S176" s="71">
        <f>IF(OR(C176=0,C176=""),"",P176/C176)</f>
        <v>0.32937618200022245</v>
      </c>
      <c r="T176" s="71">
        <f>IF(OR(C176=0,C176=""),"",Q176/C176)</f>
        <v>0.19167871843364112</v>
      </c>
      <c r="U176" s="71">
        <f>IF(OR(T176=0,T176=""),S176,(S176-T176)/T176)</f>
        <v>0.7183763784097502</v>
      </c>
      <c r="V176" s="71">
        <f>IF(P176=0,"",(Q176/P176))</f>
        <v>0.5819446848573636</v>
      </c>
    </row>
    <row r="177" spans="1:22" ht="13.5">
      <c r="A177" s="48" t="s">
        <v>26</v>
      </c>
      <c r="B177" s="63">
        <f>SUM(B30,B149,B155,B173,B176)</f>
        <v>29112</v>
      </c>
      <c r="C177" s="49">
        <f>SUM(C30,C149,C155,C173,C176)</f>
        <v>184099.12</v>
      </c>
      <c r="D177" s="62">
        <f>SUM(D30,D149,D155,D173,D176)</f>
        <v>5417.4800000000005</v>
      </c>
      <c r="E177" s="62">
        <f>SUM(E30,E149,E155,E173,E176)</f>
        <v>5245.8865</v>
      </c>
      <c r="F177" s="62">
        <f>IF(D177="",0,D177)-IF(E177="",0,E177)</f>
        <v>171.59350000000086</v>
      </c>
      <c r="G177" s="63">
        <f>'Used Details'!Q172</f>
        <v>134535</v>
      </c>
      <c r="H177" s="62">
        <v>134238.6</v>
      </c>
      <c r="I177" s="62">
        <f>(IF(G177="",0,G177)-IF(H177="",0,H177))</f>
        <v>296.3999999999942</v>
      </c>
      <c r="J177" s="62">
        <f>'Used Details'!R172</f>
        <v>3979.7000000000003</v>
      </c>
      <c r="K177" s="62">
        <v>3029.2</v>
      </c>
      <c r="L177" s="62">
        <f>(IF(J177="",0,J177)-IF(K177="",0,K177))</f>
        <v>950.5000000000005</v>
      </c>
      <c r="M177" s="63">
        <f>'Used Details'!S172</f>
        <v>0</v>
      </c>
      <c r="N177" s="63">
        <f>ROUND(31814,0)</f>
        <v>31814</v>
      </c>
      <c r="O177" s="63">
        <f>ROUND((IF(M177="",0,M177)-IF(N177="",0,N177)),0)</f>
        <v>-31814</v>
      </c>
      <c r="P177" s="49">
        <f>'Used Details'!V172</f>
        <v>30628.7799</v>
      </c>
      <c r="Q177" s="49">
        <v>30361.36</v>
      </c>
      <c r="R177" s="49">
        <f>IF(P177="",0,P177)-IF(Q177="",0,Q177)</f>
        <v>267.4199000000008</v>
      </c>
      <c r="S177" s="72">
        <f>IF(OR(C177=0,C177=""),"",P177/C177)</f>
        <v>0.16637113691798203</v>
      </c>
      <c r="T177" s="72">
        <f>IF(OR(C177=0,C177=""),"",Q177/C177)</f>
        <v>0.16491855039828546</v>
      </c>
      <c r="U177" s="72">
        <f>IF(OR(T177=0,T177=""),S177,(S177-T177)/T177)</f>
        <v>0.008807902544550082</v>
      </c>
      <c r="V177" s="72">
        <f>IF(P177=0,"",(Q177/P177))</f>
        <v>0.9912689992590923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9"/>
  <sheetViews>
    <sheetView workbookViewId="0" topLeftCell="A1">
      <selection activeCell="A400" sqref="A400"/>
    </sheetView>
  </sheetViews>
  <sheetFormatPr defaultColWidth="8.8515625" defaultRowHeight="15"/>
  <cols>
    <col min="1" max="2" width="24.00390625" style="0" customWidth="1"/>
    <col min="3" max="5" width="12.00390625" style="0" customWidth="1"/>
  </cols>
  <sheetData>
    <row r="1" spans="1:5" ht="13.5">
      <c r="A1" s="11" t="s">
        <v>27</v>
      </c>
      <c r="B1" s="11" t="s">
        <v>200</v>
      </c>
      <c r="C1" s="11" t="s">
        <v>28</v>
      </c>
      <c r="D1" s="11" t="s">
        <v>201</v>
      </c>
      <c r="E1" s="11" t="s">
        <v>202</v>
      </c>
    </row>
    <row r="2" spans="1:5" ht="13.5">
      <c r="A2" s="14" t="s">
        <v>21</v>
      </c>
      <c r="B2" s="14"/>
      <c r="C2" s="20"/>
      <c r="D2" s="18"/>
      <c r="E2" s="18"/>
    </row>
    <row r="3" spans="1:5" ht="13.5">
      <c r="A3" s="15" t="s">
        <v>38</v>
      </c>
      <c r="B3" s="14"/>
      <c r="C3" s="20"/>
      <c r="D3" s="18"/>
      <c r="E3" s="18"/>
    </row>
    <row r="4" spans="1:5" ht="13.5">
      <c r="A4" s="35" t="s">
        <v>39</v>
      </c>
      <c r="B4" s="14" t="s">
        <v>203</v>
      </c>
      <c r="C4" s="20">
        <v>429</v>
      </c>
      <c r="D4" s="18">
        <f aca="true" t="shared" si="0" ref="D4:D11">IF(C4=0,"",E4/C4)</f>
        <v>3.586503496503496</v>
      </c>
      <c r="E4" s="18">
        <v>1538.61</v>
      </c>
    </row>
    <row r="5" spans="1:5" ht="13.5">
      <c r="A5" s="38" t="s">
        <v>204</v>
      </c>
      <c r="B5" s="22"/>
      <c r="C5" s="50">
        <f>SUM(C4:C4)</f>
        <v>429</v>
      </c>
      <c r="D5" s="24">
        <f t="shared" si="0"/>
        <v>3.586503496503496</v>
      </c>
      <c r="E5" s="24">
        <f>SUM(E4:E4)</f>
        <v>1538.61</v>
      </c>
    </row>
    <row r="6" spans="1:5" ht="13.5">
      <c r="A6" s="35" t="s">
        <v>40</v>
      </c>
      <c r="B6" s="14" t="s">
        <v>205</v>
      </c>
      <c r="C6" s="20">
        <v>84</v>
      </c>
      <c r="D6" s="18">
        <f t="shared" si="0"/>
        <v>3.3060714285714283</v>
      </c>
      <c r="E6" s="18">
        <v>277.71</v>
      </c>
    </row>
    <row r="7" spans="1:5" ht="13.5">
      <c r="A7" s="35" t="s">
        <v>40</v>
      </c>
      <c r="B7" s="14" t="s">
        <v>206</v>
      </c>
      <c r="C7" s="20">
        <v>18</v>
      </c>
      <c r="D7" s="18">
        <f t="shared" si="0"/>
        <v>1.8372222222222223</v>
      </c>
      <c r="E7" s="18">
        <v>33.07</v>
      </c>
    </row>
    <row r="8" spans="1:5" ht="13.5">
      <c r="A8" s="38" t="s">
        <v>207</v>
      </c>
      <c r="B8" s="22"/>
      <c r="C8" s="50">
        <f>SUM(C6:C7)</f>
        <v>102</v>
      </c>
      <c r="D8" s="24">
        <f t="shared" si="0"/>
        <v>3.046862745098039</v>
      </c>
      <c r="E8" s="24">
        <f>SUM(E6:E7)</f>
        <v>310.78</v>
      </c>
    </row>
    <row r="9" spans="1:5" ht="13.5">
      <c r="A9" s="35" t="s">
        <v>41</v>
      </c>
      <c r="B9" s="14" t="s">
        <v>208</v>
      </c>
      <c r="C9" s="20">
        <v>42</v>
      </c>
      <c r="D9" s="18">
        <f t="shared" si="0"/>
        <v>3.679047619047619</v>
      </c>
      <c r="E9" s="18">
        <v>154.52</v>
      </c>
    </row>
    <row r="10" spans="1:5" ht="13.5">
      <c r="A10" s="38" t="s">
        <v>209</v>
      </c>
      <c r="B10" s="22"/>
      <c r="C10" s="50">
        <f>SUM(C9:C9)</f>
        <v>42</v>
      </c>
      <c r="D10" s="24">
        <f t="shared" si="0"/>
        <v>3.679047619047619</v>
      </c>
      <c r="E10" s="24">
        <f>SUM(E9:E9)</f>
        <v>154.52</v>
      </c>
    </row>
    <row r="11" spans="1:5" ht="13.5">
      <c r="A11" s="27" t="s">
        <v>42</v>
      </c>
      <c r="B11" s="45"/>
      <c r="C11" s="58">
        <f>SUM(C5,C8,C10)</f>
        <v>573</v>
      </c>
      <c r="D11" s="28">
        <f t="shared" si="0"/>
        <v>3.497225130890052</v>
      </c>
      <c r="E11" s="28">
        <f>SUM(E5,E8,E10)</f>
        <v>2003.9099999999999</v>
      </c>
    </row>
    <row r="12" spans="1:5" ht="13.5">
      <c r="A12" s="15" t="s">
        <v>43</v>
      </c>
      <c r="B12" s="14"/>
      <c r="C12" s="20"/>
      <c r="D12" s="18"/>
      <c r="E12" s="18"/>
    </row>
    <row r="13" spans="1:5" ht="13.5">
      <c r="A13" s="35" t="s">
        <v>44</v>
      </c>
      <c r="B13" s="14" t="s">
        <v>210</v>
      </c>
      <c r="C13" s="20">
        <v>218</v>
      </c>
      <c r="D13" s="18">
        <f aca="true" t="shared" si="1" ref="D13:D18">IF(C13=0,"",E13/C13)</f>
        <v>3.9321100917431195</v>
      </c>
      <c r="E13" s="18">
        <v>857.2</v>
      </c>
    </row>
    <row r="14" spans="1:5" ht="13.5">
      <c r="A14" s="35" t="s">
        <v>44</v>
      </c>
      <c r="B14" s="14" t="s">
        <v>211</v>
      </c>
      <c r="C14" s="20">
        <v>61</v>
      </c>
      <c r="D14" s="18">
        <f t="shared" si="1"/>
        <v>0</v>
      </c>
      <c r="E14" s="18">
        <v>0</v>
      </c>
    </row>
    <row r="15" spans="1:5" ht="13.5">
      <c r="A15" s="35" t="s">
        <v>44</v>
      </c>
      <c r="B15" s="14" t="s">
        <v>212</v>
      </c>
      <c r="C15" s="20">
        <v>8</v>
      </c>
      <c r="D15" s="18">
        <f t="shared" si="1"/>
        <v>1.8375</v>
      </c>
      <c r="E15" s="18">
        <v>14.7</v>
      </c>
    </row>
    <row r="16" spans="1:5" ht="13.5">
      <c r="A16" s="35" t="s">
        <v>44</v>
      </c>
      <c r="B16" s="14" t="s">
        <v>213</v>
      </c>
      <c r="C16" s="20">
        <v>2</v>
      </c>
      <c r="D16" s="18">
        <f t="shared" si="1"/>
        <v>3.68</v>
      </c>
      <c r="E16" s="18">
        <v>7.36</v>
      </c>
    </row>
    <row r="17" spans="1:5" ht="13.5">
      <c r="A17" s="38" t="s">
        <v>214</v>
      </c>
      <c r="B17" s="22"/>
      <c r="C17" s="50">
        <f>SUM(C13:C16)</f>
        <v>289</v>
      </c>
      <c r="D17" s="24">
        <f t="shared" si="1"/>
        <v>3.04242214532872</v>
      </c>
      <c r="E17" s="24">
        <f>SUM(E13:E16)</f>
        <v>879.2600000000001</v>
      </c>
    </row>
    <row r="18" spans="1:5" ht="13.5">
      <c r="A18" s="27" t="s">
        <v>45</v>
      </c>
      <c r="B18" s="45"/>
      <c r="C18" s="58">
        <f>SUM(C17)</f>
        <v>289</v>
      </c>
      <c r="D18" s="28">
        <f t="shared" si="1"/>
        <v>3.04242214532872</v>
      </c>
      <c r="E18" s="28">
        <f>SUM(E17)</f>
        <v>879.2600000000001</v>
      </c>
    </row>
    <row r="19" spans="1:5" ht="13.5">
      <c r="A19" s="15" t="s">
        <v>46</v>
      </c>
      <c r="B19" s="14"/>
      <c r="C19" s="20"/>
      <c r="D19" s="18"/>
      <c r="E19" s="18"/>
    </row>
    <row r="20" spans="1:5" ht="13.5">
      <c r="A20" s="35" t="s">
        <v>47</v>
      </c>
      <c r="B20" s="14" t="s">
        <v>215</v>
      </c>
      <c r="C20" s="20">
        <v>17</v>
      </c>
      <c r="D20" s="18">
        <f aca="true" t="shared" si="2" ref="D20:D45">IF(C20=0,"",E20/C20)</f>
        <v>5.057647058823529</v>
      </c>
      <c r="E20" s="18">
        <v>85.98</v>
      </c>
    </row>
    <row r="21" spans="1:5" ht="13.5">
      <c r="A21" s="38" t="s">
        <v>216</v>
      </c>
      <c r="B21" s="22"/>
      <c r="C21" s="50">
        <f>SUM(C20:C20)</f>
        <v>17</v>
      </c>
      <c r="D21" s="24">
        <f t="shared" si="2"/>
        <v>5.057647058823529</v>
      </c>
      <c r="E21" s="24">
        <f>SUM(E20:E20)</f>
        <v>85.98</v>
      </c>
    </row>
    <row r="22" spans="1:5" ht="13.5">
      <c r="A22" s="35" t="s">
        <v>48</v>
      </c>
      <c r="B22" s="14" t="s">
        <v>217</v>
      </c>
      <c r="C22" s="20">
        <v>51</v>
      </c>
      <c r="D22" s="18">
        <f t="shared" si="2"/>
        <v>4.876470588235294</v>
      </c>
      <c r="E22" s="18">
        <v>248.7</v>
      </c>
    </row>
    <row r="23" spans="1:5" ht="13.5">
      <c r="A23" s="38" t="s">
        <v>218</v>
      </c>
      <c r="B23" s="22"/>
      <c r="C23" s="50">
        <f>SUM(C22:C22)</f>
        <v>51</v>
      </c>
      <c r="D23" s="24">
        <f t="shared" si="2"/>
        <v>4.876470588235294</v>
      </c>
      <c r="E23" s="24">
        <f>SUM(E22:E22)</f>
        <v>248.7</v>
      </c>
    </row>
    <row r="24" spans="1:5" ht="13.5">
      <c r="A24" s="35" t="s">
        <v>49</v>
      </c>
      <c r="B24" s="14" t="s">
        <v>219</v>
      </c>
      <c r="C24" s="20">
        <v>4</v>
      </c>
      <c r="D24" s="18">
        <f t="shared" si="2"/>
        <v>4.6</v>
      </c>
      <c r="E24" s="18">
        <v>18.4</v>
      </c>
    </row>
    <row r="25" spans="1:5" ht="13.5">
      <c r="A25" s="38" t="s">
        <v>220</v>
      </c>
      <c r="B25" s="22"/>
      <c r="C25" s="50">
        <f>SUM(C24:C24)</f>
        <v>4</v>
      </c>
      <c r="D25" s="24">
        <f t="shared" si="2"/>
        <v>4.6</v>
      </c>
      <c r="E25" s="24">
        <f>SUM(E24:E24)</f>
        <v>18.4</v>
      </c>
    </row>
    <row r="26" spans="1:5" ht="13.5">
      <c r="A26" s="35" t="s">
        <v>50</v>
      </c>
      <c r="B26" s="14" t="s">
        <v>221</v>
      </c>
      <c r="C26" s="20">
        <v>1206</v>
      </c>
      <c r="D26" s="18">
        <f t="shared" si="2"/>
        <v>4.992230514096186</v>
      </c>
      <c r="E26" s="18">
        <v>6020.63</v>
      </c>
    </row>
    <row r="27" spans="1:5" ht="13.5">
      <c r="A27" s="35" t="s">
        <v>50</v>
      </c>
      <c r="B27" s="14" t="s">
        <v>222</v>
      </c>
      <c r="C27" s="20">
        <v>33</v>
      </c>
      <c r="D27" s="18">
        <f t="shared" si="2"/>
        <v>22.98969696969697</v>
      </c>
      <c r="E27" s="18">
        <v>758.66</v>
      </c>
    </row>
    <row r="28" spans="1:5" ht="13.5">
      <c r="A28" s="35" t="s">
        <v>50</v>
      </c>
      <c r="B28" s="14" t="s">
        <v>223</v>
      </c>
      <c r="C28" s="20">
        <v>5</v>
      </c>
      <c r="D28" s="18">
        <f t="shared" si="2"/>
        <v>1.8399999999999999</v>
      </c>
      <c r="E28" s="18">
        <v>9.2</v>
      </c>
    </row>
    <row r="29" spans="1:5" ht="13.5">
      <c r="A29" s="38" t="s">
        <v>224</v>
      </c>
      <c r="B29" s="22"/>
      <c r="C29" s="50">
        <f>SUM(C26:C28)</f>
        <v>1244</v>
      </c>
      <c r="D29" s="24">
        <f t="shared" si="2"/>
        <v>5.456985530546624</v>
      </c>
      <c r="E29" s="24">
        <f>SUM(E26:E28)</f>
        <v>6788.49</v>
      </c>
    </row>
    <row r="30" spans="1:5" ht="13.5">
      <c r="A30" s="35" t="s">
        <v>51</v>
      </c>
      <c r="B30" s="14" t="s">
        <v>225</v>
      </c>
      <c r="C30" s="20">
        <v>18</v>
      </c>
      <c r="D30" s="18">
        <f t="shared" si="2"/>
        <v>7.970000000000001</v>
      </c>
      <c r="E30" s="18">
        <v>143.46</v>
      </c>
    </row>
    <row r="31" spans="1:5" ht="13.5">
      <c r="A31" s="38" t="s">
        <v>226</v>
      </c>
      <c r="B31" s="22"/>
      <c r="C31" s="50">
        <f>SUM(C30:C30)</f>
        <v>18</v>
      </c>
      <c r="D31" s="24">
        <f t="shared" si="2"/>
        <v>7.970000000000001</v>
      </c>
      <c r="E31" s="24">
        <f>SUM(E30:E30)</f>
        <v>143.46</v>
      </c>
    </row>
    <row r="32" spans="1:5" ht="13.5">
      <c r="A32" s="35" t="s">
        <v>52</v>
      </c>
      <c r="B32" s="14" t="s">
        <v>227</v>
      </c>
      <c r="C32" s="20">
        <v>66</v>
      </c>
      <c r="D32" s="18">
        <f t="shared" si="2"/>
        <v>5.335909090909091</v>
      </c>
      <c r="E32" s="18">
        <v>352.17</v>
      </c>
    </row>
    <row r="33" spans="1:5" ht="13.5">
      <c r="A33" s="35" t="s">
        <v>52</v>
      </c>
      <c r="B33" s="14" t="s">
        <v>228</v>
      </c>
      <c r="C33" s="20">
        <v>2</v>
      </c>
      <c r="D33" s="18">
        <f t="shared" si="2"/>
        <v>1.84</v>
      </c>
      <c r="E33" s="18">
        <v>3.68</v>
      </c>
    </row>
    <row r="34" spans="1:5" ht="13.5">
      <c r="A34" s="38" t="s">
        <v>229</v>
      </c>
      <c r="B34" s="22"/>
      <c r="C34" s="50">
        <f>SUM(C32:C33)</f>
        <v>68</v>
      </c>
      <c r="D34" s="24">
        <f t="shared" si="2"/>
        <v>5.233088235294118</v>
      </c>
      <c r="E34" s="24">
        <f>SUM(E32:E33)</f>
        <v>355.85</v>
      </c>
    </row>
    <row r="35" spans="1:5" ht="13.5">
      <c r="A35" s="35" t="s">
        <v>53</v>
      </c>
      <c r="B35" s="14" t="s">
        <v>230</v>
      </c>
      <c r="C35" s="20">
        <v>264</v>
      </c>
      <c r="D35" s="18">
        <f t="shared" si="2"/>
        <v>4.955871212121211</v>
      </c>
      <c r="E35" s="18">
        <v>1308.35</v>
      </c>
    </row>
    <row r="36" spans="1:5" ht="13.5">
      <c r="A36" s="38" t="s">
        <v>231</v>
      </c>
      <c r="B36" s="22"/>
      <c r="C36" s="50">
        <f>SUM(C35:C35)</f>
        <v>264</v>
      </c>
      <c r="D36" s="24">
        <f t="shared" si="2"/>
        <v>4.955871212121211</v>
      </c>
      <c r="E36" s="24">
        <f>SUM(E35:E35)</f>
        <v>1308.35</v>
      </c>
    </row>
    <row r="37" spans="1:5" ht="13.5">
      <c r="A37" s="35" t="s">
        <v>54</v>
      </c>
      <c r="B37" s="14" t="s">
        <v>232</v>
      </c>
      <c r="C37" s="20">
        <v>2</v>
      </c>
      <c r="D37" s="18">
        <f t="shared" si="2"/>
        <v>1.84</v>
      </c>
      <c r="E37" s="18">
        <v>3.68</v>
      </c>
    </row>
    <row r="38" spans="1:5" ht="13.5">
      <c r="A38" s="35" t="s">
        <v>54</v>
      </c>
      <c r="B38" s="14" t="s">
        <v>233</v>
      </c>
      <c r="C38" s="20">
        <v>72</v>
      </c>
      <c r="D38" s="18">
        <f t="shared" si="2"/>
        <v>5.019722222222223</v>
      </c>
      <c r="E38" s="18">
        <v>361.42</v>
      </c>
    </row>
    <row r="39" spans="1:5" ht="13.5">
      <c r="A39" s="38" t="s">
        <v>234</v>
      </c>
      <c r="B39" s="22"/>
      <c r="C39" s="50">
        <f>SUM(C37:C38)</f>
        <v>74</v>
      </c>
      <c r="D39" s="24">
        <f t="shared" si="2"/>
        <v>4.933783783783784</v>
      </c>
      <c r="E39" s="24">
        <f>SUM(E37:E38)</f>
        <v>365.1</v>
      </c>
    </row>
    <row r="40" spans="1:5" ht="13.5">
      <c r="A40" s="35" t="s">
        <v>55</v>
      </c>
      <c r="B40" s="14" t="s">
        <v>235</v>
      </c>
      <c r="C40" s="20">
        <v>4</v>
      </c>
      <c r="D40" s="18">
        <f t="shared" si="2"/>
        <v>1.84</v>
      </c>
      <c r="E40" s="18">
        <v>7.36</v>
      </c>
    </row>
    <row r="41" spans="1:5" ht="13.5">
      <c r="A41" s="35" t="s">
        <v>55</v>
      </c>
      <c r="B41" s="14" t="s">
        <v>236</v>
      </c>
      <c r="C41" s="20">
        <v>103</v>
      </c>
      <c r="D41" s="18">
        <f t="shared" si="2"/>
        <v>4.887281553398058</v>
      </c>
      <c r="E41" s="18">
        <v>503.39</v>
      </c>
    </row>
    <row r="42" spans="1:5" ht="13.5">
      <c r="A42" s="38" t="s">
        <v>237</v>
      </c>
      <c r="B42" s="22"/>
      <c r="C42" s="50">
        <f>SUM(C40:C41)</f>
        <v>107</v>
      </c>
      <c r="D42" s="24">
        <f t="shared" si="2"/>
        <v>4.7733644859813085</v>
      </c>
      <c r="E42" s="24">
        <f>SUM(E40:E41)</f>
        <v>510.75</v>
      </c>
    </row>
    <row r="43" spans="1:5" ht="13.5">
      <c r="A43" s="35" t="s">
        <v>56</v>
      </c>
      <c r="B43" s="14" t="s">
        <v>238</v>
      </c>
      <c r="C43" s="20">
        <v>7</v>
      </c>
      <c r="D43" s="18">
        <f t="shared" si="2"/>
        <v>3.6785714285714284</v>
      </c>
      <c r="E43" s="18">
        <v>25.75</v>
      </c>
    </row>
    <row r="44" spans="1:5" ht="13.5">
      <c r="A44" s="38" t="s">
        <v>239</v>
      </c>
      <c r="B44" s="22"/>
      <c r="C44" s="50">
        <f>SUM(C43:C43)</f>
        <v>7</v>
      </c>
      <c r="D44" s="24">
        <f t="shared" si="2"/>
        <v>3.6785714285714284</v>
      </c>
      <c r="E44" s="24">
        <f>SUM(E43:E43)</f>
        <v>25.75</v>
      </c>
    </row>
    <row r="45" spans="1:5" ht="13.5">
      <c r="A45" s="27" t="s">
        <v>57</v>
      </c>
      <c r="B45" s="45"/>
      <c r="C45" s="58">
        <f>SUM(C21,C23,C25,C29,C31,C34,C36,C39,C42,C44)</f>
        <v>1854</v>
      </c>
      <c r="D45" s="28">
        <f t="shared" si="2"/>
        <v>5.313284789644013</v>
      </c>
      <c r="E45" s="28">
        <f>SUM(E21,E23,E25,E29,E31,E34,E36,E39,E42,E44)</f>
        <v>9850.83</v>
      </c>
    </row>
    <row r="46" spans="1:5" ht="13.5">
      <c r="A46" s="15" t="s">
        <v>58</v>
      </c>
      <c r="B46" s="14"/>
      <c r="C46" s="20"/>
      <c r="D46" s="18"/>
      <c r="E46" s="18"/>
    </row>
    <row r="47" spans="1:5" ht="13.5">
      <c r="A47" s="35" t="s">
        <v>59</v>
      </c>
      <c r="B47" s="14" t="s">
        <v>240</v>
      </c>
      <c r="C47" s="20">
        <v>97</v>
      </c>
      <c r="D47" s="18">
        <f aca="true" t="shared" si="3" ref="D47:D65">IF(C47=0,"",E47/C47)</f>
        <v>5.337319587628866</v>
      </c>
      <c r="E47" s="18">
        <v>517.72</v>
      </c>
    </row>
    <row r="48" spans="1:5" ht="13.5">
      <c r="A48" s="35" t="s">
        <v>59</v>
      </c>
      <c r="B48" s="14" t="s">
        <v>241</v>
      </c>
      <c r="C48" s="20">
        <v>1</v>
      </c>
      <c r="D48" s="18">
        <f t="shared" si="3"/>
        <v>1.84</v>
      </c>
      <c r="E48" s="18">
        <v>1.84</v>
      </c>
    </row>
    <row r="49" spans="1:5" ht="13.5">
      <c r="A49" s="38" t="s">
        <v>242</v>
      </c>
      <c r="B49" s="22"/>
      <c r="C49" s="50">
        <f>SUM(C47:C48)</f>
        <v>98</v>
      </c>
      <c r="D49" s="24">
        <f t="shared" si="3"/>
        <v>5.301632653061225</v>
      </c>
      <c r="E49" s="24">
        <f>SUM(E47:E48)</f>
        <v>519.5600000000001</v>
      </c>
    </row>
    <row r="50" spans="1:5" ht="13.5">
      <c r="A50" s="35" t="s">
        <v>60</v>
      </c>
      <c r="B50" s="14" t="s">
        <v>243</v>
      </c>
      <c r="C50" s="20">
        <v>484</v>
      </c>
      <c r="D50" s="18">
        <f t="shared" si="3"/>
        <v>5.343140495867768</v>
      </c>
      <c r="E50" s="18">
        <v>2586.08</v>
      </c>
    </row>
    <row r="51" spans="1:5" ht="13.5">
      <c r="A51" s="35" t="s">
        <v>60</v>
      </c>
      <c r="B51" s="14" t="s">
        <v>244</v>
      </c>
      <c r="C51" s="20">
        <v>23</v>
      </c>
      <c r="D51" s="18">
        <f t="shared" si="3"/>
        <v>1.8395652173913044</v>
      </c>
      <c r="E51" s="18">
        <v>42.31</v>
      </c>
    </row>
    <row r="52" spans="1:5" ht="13.5">
      <c r="A52" s="38" t="s">
        <v>245</v>
      </c>
      <c r="B52" s="22"/>
      <c r="C52" s="50">
        <f>SUM(C50:C51)</f>
        <v>507</v>
      </c>
      <c r="D52" s="24">
        <f t="shared" si="3"/>
        <v>5.184201183431952</v>
      </c>
      <c r="E52" s="24">
        <f>SUM(E50:E51)</f>
        <v>2628.39</v>
      </c>
    </row>
    <row r="53" spans="1:5" ht="13.5">
      <c r="A53" s="35" t="s">
        <v>61</v>
      </c>
      <c r="B53" s="14" t="s">
        <v>246</v>
      </c>
      <c r="C53" s="20">
        <v>128</v>
      </c>
      <c r="D53" s="18">
        <f t="shared" si="3"/>
        <v>5.248046875</v>
      </c>
      <c r="E53" s="18">
        <v>671.75</v>
      </c>
    </row>
    <row r="54" spans="1:5" ht="13.5">
      <c r="A54" s="35" t="s">
        <v>61</v>
      </c>
      <c r="B54" s="14" t="s">
        <v>247</v>
      </c>
      <c r="C54" s="20">
        <v>12</v>
      </c>
      <c r="D54" s="18">
        <f t="shared" si="3"/>
        <v>1.8391666666666666</v>
      </c>
      <c r="E54" s="18">
        <v>22.07</v>
      </c>
    </row>
    <row r="55" spans="1:5" ht="13.5">
      <c r="A55" s="38" t="s">
        <v>248</v>
      </c>
      <c r="B55" s="22"/>
      <c r="C55" s="50">
        <f>SUM(C53:C54)</f>
        <v>140</v>
      </c>
      <c r="D55" s="24">
        <f t="shared" si="3"/>
        <v>4.955857142857143</v>
      </c>
      <c r="E55" s="24">
        <f>SUM(E53:E54)</f>
        <v>693.82</v>
      </c>
    </row>
    <row r="56" spans="1:5" ht="13.5">
      <c r="A56" s="35" t="s">
        <v>62</v>
      </c>
      <c r="B56" s="14" t="s">
        <v>249</v>
      </c>
      <c r="C56" s="20">
        <v>32</v>
      </c>
      <c r="D56" s="18">
        <f t="shared" si="3"/>
        <v>1.8396875</v>
      </c>
      <c r="E56" s="18">
        <v>58.87</v>
      </c>
    </row>
    <row r="57" spans="1:5" ht="13.5">
      <c r="A57" s="35" t="s">
        <v>62</v>
      </c>
      <c r="B57" s="14" t="s">
        <v>250</v>
      </c>
      <c r="C57" s="20">
        <v>565</v>
      </c>
      <c r="D57" s="18">
        <f t="shared" si="3"/>
        <v>5.341557522123894</v>
      </c>
      <c r="E57" s="18">
        <v>3017.98</v>
      </c>
    </row>
    <row r="58" spans="1:5" ht="13.5">
      <c r="A58" s="35" t="s">
        <v>62</v>
      </c>
      <c r="B58" s="14" t="s">
        <v>251</v>
      </c>
      <c r="C58" s="20">
        <v>4</v>
      </c>
      <c r="D58" s="18">
        <f t="shared" si="3"/>
        <v>3.68</v>
      </c>
      <c r="E58" s="18">
        <v>14.72</v>
      </c>
    </row>
    <row r="59" spans="1:5" ht="13.5">
      <c r="A59" s="38" t="s">
        <v>252</v>
      </c>
      <c r="B59" s="22"/>
      <c r="C59" s="50">
        <f>SUM(C56:C58)</f>
        <v>601</v>
      </c>
      <c r="D59" s="24">
        <f t="shared" si="3"/>
        <v>5.144043261231281</v>
      </c>
      <c r="E59" s="24">
        <f>SUM(E56:E58)</f>
        <v>3091.5699999999997</v>
      </c>
    </row>
    <row r="60" spans="1:5" ht="13.5">
      <c r="A60" s="35" t="s">
        <v>63</v>
      </c>
      <c r="B60" s="14" t="s">
        <v>253</v>
      </c>
      <c r="C60" s="20">
        <v>668</v>
      </c>
      <c r="D60" s="18">
        <f t="shared" si="3"/>
        <v>5.348607784431137</v>
      </c>
      <c r="E60" s="18">
        <v>3572.87</v>
      </c>
    </row>
    <row r="61" spans="1:5" ht="13.5">
      <c r="A61" s="35" t="s">
        <v>63</v>
      </c>
      <c r="B61" s="14" t="s">
        <v>254</v>
      </c>
      <c r="C61" s="20">
        <v>14</v>
      </c>
      <c r="D61" s="18">
        <f t="shared" si="3"/>
        <v>1.8392857142857142</v>
      </c>
      <c r="E61" s="18">
        <v>25.75</v>
      </c>
    </row>
    <row r="62" spans="1:5" ht="13.5">
      <c r="A62" s="35" t="s">
        <v>63</v>
      </c>
      <c r="B62" s="14" t="s">
        <v>255</v>
      </c>
      <c r="C62" s="20">
        <v>2</v>
      </c>
      <c r="D62" s="18">
        <f t="shared" si="3"/>
        <v>3.68</v>
      </c>
      <c r="E62" s="18">
        <v>7.36</v>
      </c>
    </row>
    <row r="63" spans="1:5" ht="13.5">
      <c r="A63" s="38" t="s">
        <v>256</v>
      </c>
      <c r="B63" s="22"/>
      <c r="C63" s="50">
        <f>SUM(C60:C62)</f>
        <v>684</v>
      </c>
      <c r="D63" s="24">
        <f t="shared" si="3"/>
        <v>5.271900584795322</v>
      </c>
      <c r="E63" s="24">
        <f>SUM(E60:E62)</f>
        <v>3605.98</v>
      </c>
    </row>
    <row r="64" spans="1:5" ht="13.5">
      <c r="A64" s="27" t="s">
        <v>64</v>
      </c>
      <c r="B64" s="45"/>
      <c r="C64" s="58">
        <f>SUM(C49,C52,C55,C59,C63)</f>
        <v>2030</v>
      </c>
      <c r="D64" s="28">
        <f t="shared" si="3"/>
        <v>5.191783251231527</v>
      </c>
      <c r="E64" s="28">
        <f>SUM(E49,E52,E55,E59,E63)</f>
        <v>10539.32</v>
      </c>
    </row>
    <row r="65" spans="1:5" ht="13.5">
      <c r="A65" s="31" t="s">
        <v>65</v>
      </c>
      <c r="B65" s="31"/>
      <c r="C65" s="52">
        <f>SUM(C11,C18,C45,C64)</f>
        <v>4746</v>
      </c>
      <c r="D65" s="32">
        <f t="shared" si="3"/>
        <v>4.90377581120944</v>
      </c>
      <c r="E65" s="32">
        <f>SUM(E11,E18,E45,E64)</f>
        <v>23273.32</v>
      </c>
    </row>
    <row r="66" spans="1:5" ht="13.5">
      <c r="A66" s="14" t="s">
        <v>22</v>
      </c>
      <c r="B66" s="14"/>
      <c r="C66" s="20"/>
      <c r="D66" s="18"/>
      <c r="E66" s="18"/>
    </row>
    <row r="67" spans="1:5" ht="13.5">
      <c r="A67" s="15" t="s">
        <v>66</v>
      </c>
      <c r="B67" s="14"/>
      <c r="C67" s="20"/>
      <c r="D67" s="18"/>
      <c r="E67" s="18"/>
    </row>
    <row r="68" spans="1:5" ht="13.5">
      <c r="A68" s="35" t="s">
        <v>67</v>
      </c>
      <c r="B68" s="14"/>
      <c r="C68" s="20"/>
      <c r="D68" s="18"/>
      <c r="E68" s="18"/>
    </row>
    <row r="69" spans="1:5" ht="13.5">
      <c r="A69" s="75" t="s">
        <v>74</v>
      </c>
      <c r="B69" s="14" t="s">
        <v>257</v>
      </c>
      <c r="C69" s="20">
        <v>14</v>
      </c>
      <c r="D69" s="18">
        <f aca="true" t="shared" si="4" ref="D69:D76">IF(C69=0,"",E69/C69)</f>
        <v>10.115714285714287</v>
      </c>
      <c r="E69" s="18">
        <v>141.62</v>
      </c>
    </row>
    <row r="70" spans="1:5" ht="13.5">
      <c r="A70" s="46" t="s">
        <v>258</v>
      </c>
      <c r="B70" s="22"/>
      <c r="C70" s="50">
        <f>SUM(C69:C69)</f>
        <v>14</v>
      </c>
      <c r="D70" s="24">
        <f t="shared" si="4"/>
        <v>10.115714285714287</v>
      </c>
      <c r="E70" s="24">
        <f>SUM(E69:E69)</f>
        <v>141.62</v>
      </c>
    </row>
    <row r="71" spans="1:5" ht="13.5">
      <c r="A71" s="75" t="s">
        <v>76</v>
      </c>
      <c r="B71" s="14" t="s">
        <v>259</v>
      </c>
      <c r="C71" s="20">
        <v>10</v>
      </c>
      <c r="D71" s="18">
        <f t="shared" si="4"/>
        <v>7.356</v>
      </c>
      <c r="E71" s="18">
        <v>73.56</v>
      </c>
    </row>
    <row r="72" spans="1:5" ht="13.5">
      <c r="A72" s="75" t="s">
        <v>76</v>
      </c>
      <c r="B72" s="14" t="s">
        <v>260</v>
      </c>
      <c r="C72" s="20">
        <v>534</v>
      </c>
      <c r="D72" s="18">
        <f t="shared" si="4"/>
        <v>7.595374531835206</v>
      </c>
      <c r="E72" s="18">
        <v>4055.93</v>
      </c>
    </row>
    <row r="73" spans="1:5" ht="13.5">
      <c r="A73" s="75" t="s">
        <v>76</v>
      </c>
      <c r="B73" s="14" t="s">
        <v>261</v>
      </c>
      <c r="C73" s="20">
        <v>17</v>
      </c>
      <c r="D73" s="18">
        <f t="shared" si="4"/>
        <v>8.872352941176471</v>
      </c>
      <c r="E73" s="18">
        <v>150.83</v>
      </c>
    </row>
    <row r="74" spans="1:5" ht="13.5">
      <c r="A74" s="75" t="s">
        <v>76</v>
      </c>
      <c r="B74" s="14" t="s">
        <v>262</v>
      </c>
      <c r="C74" s="20">
        <v>38</v>
      </c>
      <c r="D74" s="18">
        <f t="shared" si="4"/>
        <v>8.616052631578947</v>
      </c>
      <c r="E74" s="18">
        <v>327.41</v>
      </c>
    </row>
    <row r="75" spans="1:5" ht="13.5">
      <c r="A75" s="46" t="s">
        <v>263</v>
      </c>
      <c r="B75" s="22"/>
      <c r="C75" s="50">
        <f>SUM(C71:C74)</f>
        <v>599</v>
      </c>
      <c r="D75" s="24">
        <f t="shared" si="4"/>
        <v>7.6923706176961595</v>
      </c>
      <c r="E75" s="24">
        <f>SUM(E71:E74)</f>
        <v>4607.73</v>
      </c>
    </row>
    <row r="76" spans="1:5" ht="13.5">
      <c r="A76" s="47" t="s">
        <v>77</v>
      </c>
      <c r="B76" s="45"/>
      <c r="C76" s="58">
        <f>SUM(C70,C75)</f>
        <v>613</v>
      </c>
      <c r="D76" s="28">
        <f t="shared" si="4"/>
        <v>7.7477161500815654</v>
      </c>
      <c r="E76" s="28">
        <f>SUM(E70,E75)</f>
        <v>4749.349999999999</v>
      </c>
    </row>
    <row r="77" spans="1:5" ht="13.5">
      <c r="A77" s="35" t="s">
        <v>78</v>
      </c>
      <c r="B77" s="14"/>
      <c r="C77" s="20"/>
      <c r="D77" s="18"/>
      <c r="E77" s="18"/>
    </row>
    <row r="78" spans="1:5" ht="13.5">
      <c r="A78" s="75" t="s">
        <v>76</v>
      </c>
      <c r="B78" s="14" t="s">
        <v>264</v>
      </c>
      <c r="C78" s="20">
        <v>6</v>
      </c>
      <c r="D78" s="18">
        <f aca="true" t="shared" si="5" ref="D78:D109">IF(C78=0,"",E78/C78)</f>
        <v>8.276666666666666</v>
      </c>
      <c r="E78" s="18">
        <v>49.66</v>
      </c>
    </row>
    <row r="79" spans="1:5" ht="13.5">
      <c r="A79" s="75" t="s">
        <v>76</v>
      </c>
      <c r="B79" s="14" t="s">
        <v>265</v>
      </c>
      <c r="C79" s="20">
        <v>8</v>
      </c>
      <c r="D79" s="18">
        <f t="shared" si="5"/>
        <v>6.15</v>
      </c>
      <c r="E79" s="18">
        <v>49.2</v>
      </c>
    </row>
    <row r="80" spans="1:5" ht="13.5">
      <c r="A80" s="75" t="s">
        <v>76</v>
      </c>
      <c r="B80" s="14" t="s">
        <v>266</v>
      </c>
      <c r="C80" s="20">
        <v>311</v>
      </c>
      <c r="D80" s="18">
        <f t="shared" si="5"/>
        <v>7.528199356913183</v>
      </c>
      <c r="E80" s="18">
        <v>2341.27</v>
      </c>
    </row>
    <row r="81" spans="1:5" ht="13.5">
      <c r="A81" s="75" t="s">
        <v>76</v>
      </c>
      <c r="B81" s="14" t="s">
        <v>267</v>
      </c>
      <c r="C81" s="20">
        <v>14</v>
      </c>
      <c r="D81" s="18">
        <f t="shared" si="5"/>
        <v>8.177142857142858</v>
      </c>
      <c r="E81" s="18">
        <v>114.48</v>
      </c>
    </row>
    <row r="82" spans="1:5" ht="13.5">
      <c r="A82" s="75" t="s">
        <v>76</v>
      </c>
      <c r="B82" s="14" t="s">
        <v>268</v>
      </c>
      <c r="C82" s="20">
        <v>1</v>
      </c>
      <c r="D82" s="18">
        <f t="shared" si="5"/>
        <v>4.6</v>
      </c>
      <c r="E82" s="18">
        <v>4.6</v>
      </c>
    </row>
    <row r="83" spans="1:5" ht="13.5">
      <c r="A83" s="46" t="s">
        <v>263</v>
      </c>
      <c r="B83" s="22"/>
      <c r="C83" s="50">
        <f>SUM(C78:C82)</f>
        <v>340</v>
      </c>
      <c r="D83" s="24">
        <f t="shared" si="5"/>
        <v>7.5270882352941175</v>
      </c>
      <c r="E83" s="24">
        <f>SUM(E78:E82)</f>
        <v>2559.21</v>
      </c>
    </row>
    <row r="84" spans="1:5" ht="13.5">
      <c r="A84" s="47" t="s">
        <v>82</v>
      </c>
      <c r="B84" s="45"/>
      <c r="C84" s="58">
        <f>SUM(C83)</f>
        <v>340</v>
      </c>
      <c r="D84" s="28">
        <f t="shared" si="5"/>
        <v>7.5270882352941175</v>
      </c>
      <c r="E84" s="28">
        <f>SUM(E83)</f>
        <v>2559.21</v>
      </c>
    </row>
    <row r="85" spans="1:5" ht="13.5">
      <c r="A85" s="35" t="s">
        <v>83</v>
      </c>
      <c r="B85" s="14" t="s">
        <v>269</v>
      </c>
      <c r="C85" s="20">
        <v>22</v>
      </c>
      <c r="D85" s="18">
        <f t="shared" si="5"/>
        <v>7.524545454545454</v>
      </c>
      <c r="E85" s="18">
        <v>165.54</v>
      </c>
    </row>
    <row r="86" spans="1:5" ht="13.5">
      <c r="A86" s="35" t="s">
        <v>83</v>
      </c>
      <c r="B86" s="14" t="s">
        <v>270</v>
      </c>
      <c r="C86" s="20">
        <v>2</v>
      </c>
      <c r="D86" s="18">
        <f t="shared" si="5"/>
        <v>8.275</v>
      </c>
      <c r="E86" s="18">
        <v>16.55</v>
      </c>
    </row>
    <row r="87" spans="1:5" ht="13.5">
      <c r="A87" s="38" t="s">
        <v>271</v>
      </c>
      <c r="B87" s="22"/>
      <c r="C87" s="50">
        <f>SUM(C85:C86)</f>
        <v>24</v>
      </c>
      <c r="D87" s="24">
        <f t="shared" si="5"/>
        <v>7.587083333333333</v>
      </c>
      <c r="E87" s="24">
        <f>SUM(E85:E86)</f>
        <v>182.09</v>
      </c>
    </row>
    <row r="88" spans="1:5" ht="13.5">
      <c r="A88" s="35" t="s">
        <v>84</v>
      </c>
      <c r="B88" s="14" t="s">
        <v>272</v>
      </c>
      <c r="C88" s="20">
        <v>1</v>
      </c>
      <c r="D88" s="18">
        <f t="shared" si="5"/>
        <v>7.36</v>
      </c>
      <c r="E88" s="18">
        <v>7.36</v>
      </c>
    </row>
    <row r="89" spans="1:5" ht="13.5">
      <c r="A89" s="35" t="s">
        <v>84</v>
      </c>
      <c r="B89" s="14" t="s">
        <v>273</v>
      </c>
      <c r="C89" s="20">
        <v>101</v>
      </c>
      <c r="D89" s="18">
        <f t="shared" si="5"/>
        <v>7.593861386138614</v>
      </c>
      <c r="E89" s="18">
        <v>766.98</v>
      </c>
    </row>
    <row r="90" spans="1:5" ht="13.5">
      <c r="A90" s="35" t="s">
        <v>84</v>
      </c>
      <c r="B90" s="14" t="s">
        <v>274</v>
      </c>
      <c r="C90" s="20">
        <v>1</v>
      </c>
      <c r="D90" s="18">
        <f t="shared" si="5"/>
        <v>9.2</v>
      </c>
      <c r="E90" s="18">
        <v>9.2</v>
      </c>
    </row>
    <row r="91" spans="1:5" ht="13.5">
      <c r="A91" s="35" t="s">
        <v>84</v>
      </c>
      <c r="B91" s="14" t="s">
        <v>275</v>
      </c>
      <c r="C91" s="20">
        <v>82</v>
      </c>
      <c r="D91" s="18">
        <f t="shared" si="5"/>
        <v>10.304634146341463</v>
      </c>
      <c r="E91" s="18">
        <v>844.98</v>
      </c>
    </row>
    <row r="92" spans="1:5" ht="13.5">
      <c r="A92" s="38" t="s">
        <v>276</v>
      </c>
      <c r="B92" s="22"/>
      <c r="C92" s="50">
        <f>SUM(C88:C91)</f>
        <v>185</v>
      </c>
      <c r="D92" s="24">
        <f t="shared" si="5"/>
        <v>8.802810810810811</v>
      </c>
      <c r="E92" s="24">
        <f>SUM(E88:E91)</f>
        <v>1628.52</v>
      </c>
    </row>
    <row r="93" spans="1:5" ht="13.5">
      <c r="A93" s="35" t="s">
        <v>85</v>
      </c>
      <c r="B93" s="14" t="s">
        <v>277</v>
      </c>
      <c r="C93" s="20">
        <v>1</v>
      </c>
      <c r="D93" s="18">
        <f t="shared" si="5"/>
        <v>7.36</v>
      </c>
      <c r="E93" s="18">
        <v>7.36</v>
      </c>
    </row>
    <row r="94" spans="1:5" ht="13.5">
      <c r="A94" s="35" t="s">
        <v>85</v>
      </c>
      <c r="B94" s="14" t="s">
        <v>278</v>
      </c>
      <c r="C94" s="20">
        <v>8</v>
      </c>
      <c r="D94" s="18">
        <f t="shared" si="5"/>
        <v>7.36</v>
      </c>
      <c r="E94" s="18">
        <v>58.88</v>
      </c>
    </row>
    <row r="95" spans="1:5" ht="13.5">
      <c r="A95" s="35" t="s">
        <v>85</v>
      </c>
      <c r="B95" s="14" t="s">
        <v>279</v>
      </c>
      <c r="C95" s="20">
        <v>4</v>
      </c>
      <c r="D95" s="18">
        <f t="shared" si="5"/>
        <v>7.7</v>
      </c>
      <c r="E95" s="18">
        <v>30.8</v>
      </c>
    </row>
    <row r="96" spans="1:5" ht="13.5">
      <c r="A96" s="35" t="s">
        <v>85</v>
      </c>
      <c r="B96" s="14" t="s">
        <v>280</v>
      </c>
      <c r="C96" s="20">
        <v>6</v>
      </c>
      <c r="D96" s="18">
        <f t="shared" si="5"/>
        <v>9.043333333333333</v>
      </c>
      <c r="E96" s="18">
        <v>54.26</v>
      </c>
    </row>
    <row r="97" spans="1:5" ht="13.5">
      <c r="A97" s="38" t="s">
        <v>281</v>
      </c>
      <c r="B97" s="22"/>
      <c r="C97" s="50">
        <f>SUM(C93:C96)</f>
        <v>19</v>
      </c>
      <c r="D97" s="24">
        <f t="shared" si="5"/>
        <v>7.963157894736843</v>
      </c>
      <c r="E97" s="24">
        <f>SUM(E93:E96)</f>
        <v>151.3</v>
      </c>
    </row>
    <row r="98" spans="1:5" ht="13.5">
      <c r="A98" s="35" t="s">
        <v>86</v>
      </c>
      <c r="B98" s="14" t="s">
        <v>282</v>
      </c>
      <c r="C98" s="20">
        <v>10</v>
      </c>
      <c r="D98" s="18">
        <f t="shared" si="5"/>
        <v>7.63</v>
      </c>
      <c r="E98" s="18">
        <v>76.3</v>
      </c>
    </row>
    <row r="99" spans="1:5" ht="13.5">
      <c r="A99" s="35" t="s">
        <v>86</v>
      </c>
      <c r="B99" s="14" t="s">
        <v>283</v>
      </c>
      <c r="C99" s="20">
        <v>4</v>
      </c>
      <c r="D99" s="18">
        <f t="shared" si="5"/>
        <v>9.1975</v>
      </c>
      <c r="E99" s="18">
        <v>36.79</v>
      </c>
    </row>
    <row r="100" spans="1:5" ht="13.5">
      <c r="A100" s="38" t="s">
        <v>284</v>
      </c>
      <c r="B100" s="22"/>
      <c r="C100" s="50">
        <f>SUM(C98:C99)</f>
        <v>14</v>
      </c>
      <c r="D100" s="24">
        <f t="shared" si="5"/>
        <v>8.077857142857143</v>
      </c>
      <c r="E100" s="24">
        <f>SUM(E98:E99)</f>
        <v>113.09</v>
      </c>
    </row>
    <row r="101" spans="1:5" ht="13.5">
      <c r="A101" s="35" t="s">
        <v>87</v>
      </c>
      <c r="B101" s="14" t="s">
        <v>285</v>
      </c>
      <c r="C101" s="20">
        <v>27</v>
      </c>
      <c r="D101" s="18">
        <f t="shared" si="5"/>
        <v>7.833333333333333</v>
      </c>
      <c r="E101" s="18">
        <v>211.5</v>
      </c>
    </row>
    <row r="102" spans="1:5" ht="13.5">
      <c r="A102" s="38" t="s">
        <v>286</v>
      </c>
      <c r="B102" s="22"/>
      <c r="C102" s="50">
        <f>SUM(C101:C101)</f>
        <v>27</v>
      </c>
      <c r="D102" s="24">
        <f t="shared" si="5"/>
        <v>7.833333333333333</v>
      </c>
      <c r="E102" s="24">
        <f>SUM(E101:E101)</f>
        <v>211.5</v>
      </c>
    </row>
    <row r="103" spans="1:5" ht="13.5">
      <c r="A103" s="35" t="s">
        <v>88</v>
      </c>
      <c r="B103" s="14" t="s">
        <v>287</v>
      </c>
      <c r="C103" s="20">
        <v>13</v>
      </c>
      <c r="D103" s="18">
        <f t="shared" si="5"/>
        <v>8.913076923076924</v>
      </c>
      <c r="E103" s="18">
        <v>115.87</v>
      </c>
    </row>
    <row r="104" spans="1:5" ht="13.5">
      <c r="A104" s="35" t="s">
        <v>88</v>
      </c>
      <c r="B104" s="14" t="s">
        <v>288</v>
      </c>
      <c r="C104" s="20">
        <v>365</v>
      </c>
      <c r="D104" s="18">
        <f t="shared" si="5"/>
        <v>7.157369863013699</v>
      </c>
      <c r="E104" s="18">
        <v>2612.44</v>
      </c>
    </row>
    <row r="105" spans="1:5" ht="13.5">
      <c r="A105" s="35" t="s">
        <v>88</v>
      </c>
      <c r="B105" s="14" t="s">
        <v>289</v>
      </c>
      <c r="C105" s="20">
        <v>88</v>
      </c>
      <c r="D105" s="18">
        <f t="shared" si="5"/>
        <v>7.304318181818181</v>
      </c>
      <c r="E105" s="18">
        <v>642.78</v>
      </c>
    </row>
    <row r="106" spans="1:5" ht="13.5">
      <c r="A106" s="35" t="s">
        <v>88</v>
      </c>
      <c r="B106" s="14" t="s">
        <v>290</v>
      </c>
      <c r="C106" s="20">
        <v>40</v>
      </c>
      <c r="D106" s="18">
        <f t="shared" si="5"/>
        <v>8.10425</v>
      </c>
      <c r="E106" s="18">
        <v>324.17</v>
      </c>
    </row>
    <row r="107" spans="1:5" ht="13.5">
      <c r="A107" s="35" t="s">
        <v>88</v>
      </c>
      <c r="B107" s="14" t="s">
        <v>291</v>
      </c>
      <c r="C107" s="20">
        <v>32</v>
      </c>
      <c r="D107" s="18">
        <f t="shared" si="5"/>
        <v>9.6834375</v>
      </c>
      <c r="E107" s="18">
        <v>309.87</v>
      </c>
    </row>
    <row r="108" spans="1:5" ht="13.5">
      <c r="A108" s="35" t="s">
        <v>88</v>
      </c>
      <c r="B108" s="14" t="s">
        <v>292</v>
      </c>
      <c r="C108" s="20">
        <v>9</v>
      </c>
      <c r="D108" s="18">
        <f t="shared" si="5"/>
        <v>10.216666666666667</v>
      </c>
      <c r="E108" s="18">
        <v>91.95</v>
      </c>
    </row>
    <row r="109" spans="1:5" ht="13.5">
      <c r="A109" s="35" t="s">
        <v>88</v>
      </c>
      <c r="B109" s="14" t="s">
        <v>293</v>
      </c>
      <c r="C109" s="20">
        <v>7</v>
      </c>
      <c r="D109" s="18">
        <f t="shared" si="5"/>
        <v>4.598571428571428</v>
      </c>
      <c r="E109" s="18">
        <v>32.19</v>
      </c>
    </row>
    <row r="110" spans="1:5" ht="13.5">
      <c r="A110" s="35" t="s">
        <v>88</v>
      </c>
      <c r="B110" s="14" t="s">
        <v>294</v>
      </c>
      <c r="C110" s="20">
        <v>1</v>
      </c>
      <c r="D110" s="18">
        <f aca="true" t="shared" si="6" ref="D110:D141">IF(C110=0,"",E110/C110)</f>
        <v>4.6</v>
      </c>
      <c r="E110" s="18">
        <v>4.6</v>
      </c>
    </row>
    <row r="111" spans="1:5" ht="13.5">
      <c r="A111" s="38" t="s">
        <v>295</v>
      </c>
      <c r="B111" s="22"/>
      <c r="C111" s="50">
        <f>SUM(C103:C110)</f>
        <v>555</v>
      </c>
      <c r="D111" s="24">
        <f t="shared" si="6"/>
        <v>7.448414414414414</v>
      </c>
      <c r="E111" s="24">
        <f>SUM(E103:E110)</f>
        <v>4133.87</v>
      </c>
    </row>
    <row r="112" spans="1:5" ht="13.5">
      <c r="A112" s="35" t="s">
        <v>89</v>
      </c>
      <c r="B112" s="14" t="s">
        <v>296</v>
      </c>
      <c r="C112" s="20">
        <v>22</v>
      </c>
      <c r="D112" s="18">
        <f t="shared" si="6"/>
        <v>7.523636363636364</v>
      </c>
      <c r="E112" s="18">
        <v>165.52</v>
      </c>
    </row>
    <row r="113" spans="1:5" ht="13.5">
      <c r="A113" s="35" t="s">
        <v>89</v>
      </c>
      <c r="B113" s="14" t="s">
        <v>297</v>
      </c>
      <c r="C113" s="20">
        <v>6</v>
      </c>
      <c r="D113" s="18">
        <f t="shared" si="6"/>
        <v>7.355</v>
      </c>
      <c r="E113" s="18">
        <v>44.13</v>
      </c>
    </row>
    <row r="114" spans="1:5" ht="13.5">
      <c r="A114" s="35" t="s">
        <v>89</v>
      </c>
      <c r="B114" s="14" t="s">
        <v>298</v>
      </c>
      <c r="C114" s="20">
        <v>1</v>
      </c>
      <c r="D114" s="18">
        <f t="shared" si="6"/>
        <v>9.2</v>
      </c>
      <c r="E114" s="18">
        <v>9.2</v>
      </c>
    </row>
    <row r="115" spans="1:5" ht="13.5">
      <c r="A115" s="38" t="s">
        <v>299</v>
      </c>
      <c r="B115" s="22"/>
      <c r="C115" s="50">
        <f>SUM(C112:C114)</f>
        <v>29</v>
      </c>
      <c r="D115" s="24">
        <f t="shared" si="6"/>
        <v>7.546551724137931</v>
      </c>
      <c r="E115" s="24">
        <f>SUM(E112:E114)</f>
        <v>218.85</v>
      </c>
    </row>
    <row r="116" spans="1:5" ht="13.5">
      <c r="A116" s="35" t="s">
        <v>90</v>
      </c>
      <c r="B116" s="14" t="s">
        <v>300</v>
      </c>
      <c r="C116" s="20">
        <v>157</v>
      </c>
      <c r="D116" s="18">
        <f t="shared" si="6"/>
        <v>7.476815286624203</v>
      </c>
      <c r="E116" s="18">
        <v>1173.86</v>
      </c>
    </row>
    <row r="117" spans="1:5" ht="13.5">
      <c r="A117" s="35" t="s">
        <v>90</v>
      </c>
      <c r="B117" s="14" t="s">
        <v>301</v>
      </c>
      <c r="C117" s="20">
        <v>327</v>
      </c>
      <c r="D117" s="18">
        <f t="shared" si="6"/>
        <v>7.4111926605504586</v>
      </c>
      <c r="E117" s="18">
        <v>2423.46</v>
      </c>
    </row>
    <row r="118" spans="1:5" ht="13.5">
      <c r="A118" s="35" t="s">
        <v>90</v>
      </c>
      <c r="B118" s="14" t="s">
        <v>302</v>
      </c>
      <c r="C118" s="20">
        <v>8</v>
      </c>
      <c r="D118" s="18">
        <f t="shared" si="6"/>
        <v>8.73875</v>
      </c>
      <c r="E118" s="18">
        <v>69.91</v>
      </c>
    </row>
    <row r="119" spans="1:5" ht="13.5">
      <c r="A119" s="35" t="s">
        <v>90</v>
      </c>
      <c r="B119" s="14" t="s">
        <v>303</v>
      </c>
      <c r="C119" s="20">
        <v>10</v>
      </c>
      <c r="D119" s="18">
        <f t="shared" si="6"/>
        <v>2.759</v>
      </c>
      <c r="E119" s="18">
        <v>27.59</v>
      </c>
    </row>
    <row r="120" spans="1:5" ht="13.5">
      <c r="A120" s="38" t="s">
        <v>304</v>
      </c>
      <c r="B120" s="22"/>
      <c r="C120" s="50">
        <f>SUM(C116:C119)</f>
        <v>502</v>
      </c>
      <c r="D120" s="24">
        <f t="shared" si="6"/>
        <v>7.360199203187251</v>
      </c>
      <c r="E120" s="24">
        <f>SUM(E116:E119)</f>
        <v>3694.8199999999997</v>
      </c>
    </row>
    <row r="121" spans="1:5" ht="13.5">
      <c r="A121" s="35" t="s">
        <v>91</v>
      </c>
      <c r="B121" s="14" t="s">
        <v>305</v>
      </c>
      <c r="C121" s="20">
        <v>4</v>
      </c>
      <c r="D121" s="18">
        <f t="shared" si="6"/>
        <v>8.2775</v>
      </c>
      <c r="E121" s="18">
        <v>33.11</v>
      </c>
    </row>
    <row r="122" spans="1:5" ht="13.5">
      <c r="A122" s="35" t="s">
        <v>91</v>
      </c>
      <c r="B122" s="14" t="s">
        <v>306</v>
      </c>
      <c r="C122" s="20">
        <v>3</v>
      </c>
      <c r="D122" s="18">
        <f t="shared" si="6"/>
        <v>7.206666666666667</v>
      </c>
      <c r="E122" s="18">
        <v>21.62</v>
      </c>
    </row>
    <row r="123" spans="1:5" ht="13.5">
      <c r="A123" s="38" t="s">
        <v>307</v>
      </c>
      <c r="B123" s="22"/>
      <c r="C123" s="50">
        <f>SUM(C121:C122)</f>
        <v>7</v>
      </c>
      <c r="D123" s="24">
        <f t="shared" si="6"/>
        <v>7.818571428571429</v>
      </c>
      <c r="E123" s="24">
        <f>SUM(E121:E122)</f>
        <v>54.730000000000004</v>
      </c>
    </row>
    <row r="124" spans="1:5" ht="13.5">
      <c r="A124" s="35" t="s">
        <v>92</v>
      </c>
      <c r="B124" s="14" t="s">
        <v>308</v>
      </c>
      <c r="C124" s="20">
        <v>53</v>
      </c>
      <c r="D124" s="18">
        <f t="shared" si="6"/>
        <v>6.784339622641509</v>
      </c>
      <c r="E124" s="18">
        <v>359.57</v>
      </c>
    </row>
    <row r="125" spans="1:5" ht="13.5">
      <c r="A125" s="35" t="s">
        <v>92</v>
      </c>
      <c r="B125" s="14" t="s">
        <v>309</v>
      </c>
      <c r="C125" s="20">
        <v>166</v>
      </c>
      <c r="D125" s="18">
        <f t="shared" si="6"/>
        <v>7.356626506024097</v>
      </c>
      <c r="E125" s="18">
        <v>1221.2</v>
      </c>
    </row>
    <row r="126" spans="1:5" ht="13.5">
      <c r="A126" s="35" t="s">
        <v>92</v>
      </c>
      <c r="B126" s="14" t="s">
        <v>310</v>
      </c>
      <c r="C126" s="20">
        <v>3</v>
      </c>
      <c r="D126" s="18">
        <f t="shared" si="6"/>
        <v>8.276666666666666</v>
      </c>
      <c r="E126" s="18">
        <v>24.83</v>
      </c>
    </row>
    <row r="127" spans="1:5" ht="13.5">
      <c r="A127" s="35" t="s">
        <v>92</v>
      </c>
      <c r="B127" s="14" t="s">
        <v>311</v>
      </c>
      <c r="C127" s="20">
        <v>1</v>
      </c>
      <c r="D127" s="18">
        <f t="shared" si="6"/>
        <v>9.2</v>
      </c>
      <c r="E127" s="18">
        <v>9.2</v>
      </c>
    </row>
    <row r="128" spans="1:5" ht="13.5">
      <c r="A128" s="38" t="s">
        <v>312</v>
      </c>
      <c r="B128" s="22"/>
      <c r="C128" s="50">
        <f>SUM(C124:C127)</f>
        <v>223</v>
      </c>
      <c r="D128" s="24">
        <f t="shared" si="6"/>
        <v>7.241255605381165</v>
      </c>
      <c r="E128" s="24">
        <f>SUM(E124:E127)</f>
        <v>1614.8</v>
      </c>
    </row>
    <row r="129" spans="1:5" ht="13.5">
      <c r="A129" s="35" t="s">
        <v>93</v>
      </c>
      <c r="B129" s="14" t="s">
        <v>313</v>
      </c>
      <c r="C129" s="20">
        <v>584</v>
      </c>
      <c r="D129" s="18">
        <f t="shared" si="6"/>
        <v>7.440171232876713</v>
      </c>
      <c r="E129" s="18">
        <v>4345.06</v>
      </c>
    </row>
    <row r="130" spans="1:5" ht="13.5">
      <c r="A130" s="35" t="s">
        <v>93</v>
      </c>
      <c r="B130" s="14" t="s">
        <v>314</v>
      </c>
      <c r="C130" s="20">
        <v>122</v>
      </c>
      <c r="D130" s="18">
        <f t="shared" si="6"/>
        <v>7.31516393442623</v>
      </c>
      <c r="E130" s="18">
        <v>892.45</v>
      </c>
    </row>
    <row r="131" spans="1:5" ht="13.5">
      <c r="A131" s="35" t="s">
        <v>93</v>
      </c>
      <c r="B131" s="14" t="s">
        <v>315</v>
      </c>
      <c r="C131" s="20">
        <v>5</v>
      </c>
      <c r="D131" s="18">
        <f t="shared" si="6"/>
        <v>9.193999999999999</v>
      </c>
      <c r="E131" s="18">
        <v>45.97</v>
      </c>
    </row>
    <row r="132" spans="1:5" ht="13.5">
      <c r="A132" s="35" t="s">
        <v>93</v>
      </c>
      <c r="B132" s="14" t="s">
        <v>316</v>
      </c>
      <c r="C132" s="20">
        <v>4</v>
      </c>
      <c r="D132" s="18">
        <f t="shared" si="6"/>
        <v>8.275</v>
      </c>
      <c r="E132" s="18">
        <v>33.1</v>
      </c>
    </row>
    <row r="133" spans="1:5" ht="13.5">
      <c r="A133" s="35" t="s">
        <v>93</v>
      </c>
      <c r="B133" s="14" t="s">
        <v>317</v>
      </c>
      <c r="C133" s="20">
        <v>2</v>
      </c>
      <c r="D133" s="18">
        <f t="shared" si="6"/>
        <v>183.905</v>
      </c>
      <c r="E133" s="18">
        <v>367.81</v>
      </c>
    </row>
    <row r="134" spans="1:5" ht="13.5">
      <c r="A134" s="35" t="s">
        <v>93</v>
      </c>
      <c r="B134" s="14" t="s">
        <v>318</v>
      </c>
      <c r="C134" s="20">
        <v>14</v>
      </c>
      <c r="D134" s="18">
        <f t="shared" si="6"/>
        <v>4.597857142857143</v>
      </c>
      <c r="E134" s="18">
        <v>64.37</v>
      </c>
    </row>
    <row r="135" spans="1:5" ht="13.5">
      <c r="A135" s="38" t="s">
        <v>319</v>
      </c>
      <c r="B135" s="22"/>
      <c r="C135" s="50">
        <f>SUM(C129:C134)</f>
        <v>731</v>
      </c>
      <c r="D135" s="24">
        <f t="shared" si="6"/>
        <v>7.864240766073873</v>
      </c>
      <c r="E135" s="24">
        <f>SUM(E129:E134)</f>
        <v>5748.760000000001</v>
      </c>
    </row>
    <row r="136" spans="1:5" ht="13.5">
      <c r="A136" s="35" t="s">
        <v>94</v>
      </c>
      <c r="B136" s="14" t="s">
        <v>320</v>
      </c>
      <c r="C136" s="20">
        <v>4</v>
      </c>
      <c r="D136" s="18">
        <f t="shared" si="6"/>
        <v>7.3575</v>
      </c>
      <c r="E136" s="18">
        <v>29.43</v>
      </c>
    </row>
    <row r="137" spans="1:5" ht="13.5">
      <c r="A137" s="35" t="s">
        <v>94</v>
      </c>
      <c r="B137" s="14" t="s">
        <v>321</v>
      </c>
      <c r="C137" s="20">
        <v>2</v>
      </c>
      <c r="D137" s="18">
        <f t="shared" si="6"/>
        <v>8.735</v>
      </c>
      <c r="E137" s="18">
        <v>17.47</v>
      </c>
    </row>
    <row r="138" spans="1:5" ht="13.5">
      <c r="A138" s="35" t="s">
        <v>94</v>
      </c>
      <c r="B138" s="14" t="s">
        <v>322</v>
      </c>
      <c r="C138" s="20">
        <v>1</v>
      </c>
      <c r="D138" s="18">
        <f t="shared" si="6"/>
        <v>7.36</v>
      </c>
      <c r="E138" s="18">
        <v>7.36</v>
      </c>
    </row>
    <row r="139" spans="1:5" ht="13.5">
      <c r="A139" s="38" t="s">
        <v>323</v>
      </c>
      <c r="B139" s="22"/>
      <c r="C139" s="50">
        <f>SUM(C136:C138)</f>
        <v>7</v>
      </c>
      <c r="D139" s="24">
        <f t="shared" si="6"/>
        <v>7.751428571428571</v>
      </c>
      <c r="E139" s="24">
        <f>SUM(E136:E138)</f>
        <v>54.26</v>
      </c>
    </row>
    <row r="140" spans="1:5" ht="13.5">
      <c r="A140" s="35" t="s">
        <v>95</v>
      </c>
      <c r="B140" s="14" t="s">
        <v>324</v>
      </c>
      <c r="C140" s="20">
        <v>20</v>
      </c>
      <c r="D140" s="18">
        <f t="shared" si="6"/>
        <v>7.6335</v>
      </c>
      <c r="E140" s="18">
        <v>152.67</v>
      </c>
    </row>
    <row r="141" spans="1:5" ht="13.5">
      <c r="A141" s="35" t="s">
        <v>95</v>
      </c>
      <c r="B141" s="14" t="s">
        <v>325</v>
      </c>
      <c r="C141" s="20">
        <v>1</v>
      </c>
      <c r="D141" s="18">
        <f t="shared" si="6"/>
        <v>8.28</v>
      </c>
      <c r="E141" s="18">
        <v>8.28</v>
      </c>
    </row>
    <row r="142" spans="1:5" ht="13.5">
      <c r="A142" s="38" t="s">
        <v>326</v>
      </c>
      <c r="B142" s="22"/>
      <c r="C142" s="50">
        <f>SUM(C140:C141)</f>
        <v>21</v>
      </c>
      <c r="D142" s="24">
        <f aca="true" t="shared" si="7" ref="D142:D173">IF(C142=0,"",E142/C142)</f>
        <v>7.664285714285714</v>
      </c>
      <c r="E142" s="24">
        <f>SUM(E140:E141)</f>
        <v>160.95</v>
      </c>
    </row>
    <row r="143" spans="1:5" ht="13.5">
      <c r="A143" s="35" t="s">
        <v>97</v>
      </c>
      <c r="B143" s="14" t="s">
        <v>327</v>
      </c>
      <c r="C143" s="20">
        <v>4</v>
      </c>
      <c r="D143" s="18">
        <f t="shared" si="7"/>
        <v>7.585</v>
      </c>
      <c r="E143" s="18">
        <v>30.34</v>
      </c>
    </row>
    <row r="144" spans="1:5" ht="13.5">
      <c r="A144" s="35" t="s">
        <v>97</v>
      </c>
      <c r="B144" s="14" t="s">
        <v>328</v>
      </c>
      <c r="C144" s="20">
        <v>110</v>
      </c>
      <c r="D144" s="18">
        <f t="shared" si="7"/>
        <v>7.499272727272727</v>
      </c>
      <c r="E144" s="18">
        <v>824.92</v>
      </c>
    </row>
    <row r="145" spans="1:5" ht="13.5">
      <c r="A145" s="35" t="s">
        <v>97</v>
      </c>
      <c r="B145" s="14" t="s">
        <v>329</v>
      </c>
      <c r="C145" s="20">
        <v>12</v>
      </c>
      <c r="D145" s="18">
        <f t="shared" si="7"/>
        <v>8.506666666666666</v>
      </c>
      <c r="E145" s="18">
        <v>102.08</v>
      </c>
    </row>
    <row r="146" spans="1:5" ht="13.5">
      <c r="A146" s="38" t="s">
        <v>330</v>
      </c>
      <c r="B146" s="22"/>
      <c r="C146" s="50">
        <f>SUM(C143:C145)</f>
        <v>126</v>
      </c>
      <c r="D146" s="24">
        <f t="shared" si="7"/>
        <v>7.597936507936508</v>
      </c>
      <c r="E146" s="24">
        <f>SUM(E143:E145)</f>
        <v>957.34</v>
      </c>
    </row>
    <row r="147" spans="1:5" ht="13.5">
      <c r="A147" s="35" t="s">
        <v>98</v>
      </c>
      <c r="B147" s="14" t="s">
        <v>331</v>
      </c>
      <c r="C147" s="20">
        <v>41</v>
      </c>
      <c r="D147" s="18">
        <f t="shared" si="7"/>
        <v>7.400975609756098</v>
      </c>
      <c r="E147" s="18">
        <v>303.44</v>
      </c>
    </row>
    <row r="148" spans="1:5" ht="13.5">
      <c r="A148" s="35" t="s">
        <v>98</v>
      </c>
      <c r="B148" s="14" t="s">
        <v>332</v>
      </c>
      <c r="C148" s="20">
        <v>5</v>
      </c>
      <c r="D148" s="18">
        <f t="shared" si="7"/>
        <v>8.276</v>
      </c>
      <c r="E148" s="18">
        <v>41.38</v>
      </c>
    </row>
    <row r="149" spans="1:5" ht="13.5">
      <c r="A149" s="35" t="s">
        <v>98</v>
      </c>
      <c r="B149" s="14" t="s">
        <v>333</v>
      </c>
      <c r="C149" s="20">
        <v>1</v>
      </c>
      <c r="D149" s="18">
        <f t="shared" si="7"/>
        <v>9.2</v>
      </c>
      <c r="E149" s="18">
        <v>9.2</v>
      </c>
    </row>
    <row r="150" spans="1:5" ht="13.5">
      <c r="A150" s="38" t="s">
        <v>334</v>
      </c>
      <c r="B150" s="22"/>
      <c r="C150" s="50">
        <f>SUM(C147:C149)</f>
        <v>47</v>
      </c>
      <c r="D150" s="24">
        <f t="shared" si="7"/>
        <v>7.532340425531914</v>
      </c>
      <c r="E150" s="24">
        <f>SUM(E147:E149)</f>
        <v>354.02</v>
      </c>
    </row>
    <row r="151" spans="1:5" ht="13.5">
      <c r="A151" s="35" t="s">
        <v>100</v>
      </c>
      <c r="B151" s="14" t="s">
        <v>335</v>
      </c>
      <c r="C151" s="20">
        <v>82</v>
      </c>
      <c r="D151" s="18">
        <f t="shared" si="7"/>
        <v>7.428658536585366</v>
      </c>
      <c r="E151" s="18">
        <v>609.15</v>
      </c>
    </row>
    <row r="152" spans="1:5" ht="13.5">
      <c r="A152" s="35" t="s">
        <v>100</v>
      </c>
      <c r="B152" s="14" t="s">
        <v>336</v>
      </c>
      <c r="C152" s="20">
        <v>1</v>
      </c>
      <c r="D152" s="18">
        <f t="shared" si="7"/>
        <v>8.27</v>
      </c>
      <c r="E152" s="18">
        <v>8.27</v>
      </c>
    </row>
    <row r="153" spans="1:5" ht="13.5">
      <c r="A153" s="35" t="s">
        <v>100</v>
      </c>
      <c r="B153" s="14" t="s">
        <v>337</v>
      </c>
      <c r="C153" s="20">
        <v>1</v>
      </c>
      <c r="D153" s="18">
        <f t="shared" si="7"/>
        <v>7.35</v>
      </c>
      <c r="E153" s="18">
        <v>7.35</v>
      </c>
    </row>
    <row r="154" spans="1:5" ht="13.5">
      <c r="A154" s="38" t="s">
        <v>338</v>
      </c>
      <c r="B154" s="22"/>
      <c r="C154" s="50">
        <f>SUM(C151:C153)</f>
        <v>84</v>
      </c>
      <c r="D154" s="24">
        <f t="shared" si="7"/>
        <v>7.437738095238095</v>
      </c>
      <c r="E154" s="24">
        <f>SUM(E151:E153)</f>
        <v>624.77</v>
      </c>
    </row>
    <row r="155" spans="1:5" ht="13.5">
      <c r="A155" s="35" t="s">
        <v>102</v>
      </c>
      <c r="B155" s="14" t="s">
        <v>339</v>
      </c>
      <c r="C155" s="20">
        <v>17</v>
      </c>
      <c r="D155" s="18">
        <f t="shared" si="7"/>
        <v>9.897058823529411</v>
      </c>
      <c r="E155" s="18">
        <v>168.25</v>
      </c>
    </row>
    <row r="156" spans="1:5" ht="13.5">
      <c r="A156" s="38" t="s">
        <v>340</v>
      </c>
      <c r="B156" s="22"/>
      <c r="C156" s="50">
        <f>SUM(C155:C155)</f>
        <v>17</v>
      </c>
      <c r="D156" s="24">
        <f t="shared" si="7"/>
        <v>9.897058823529411</v>
      </c>
      <c r="E156" s="24">
        <f>SUM(E155:E155)</f>
        <v>168.25</v>
      </c>
    </row>
    <row r="157" spans="1:5" ht="13.5">
      <c r="A157" s="35" t="s">
        <v>103</v>
      </c>
      <c r="B157" s="14" t="s">
        <v>341</v>
      </c>
      <c r="C157" s="20">
        <v>32</v>
      </c>
      <c r="D157" s="18">
        <f t="shared" si="7"/>
        <v>10.6009375</v>
      </c>
      <c r="E157" s="18">
        <v>339.23</v>
      </c>
    </row>
    <row r="158" spans="1:5" ht="13.5">
      <c r="A158" s="38" t="s">
        <v>342</v>
      </c>
      <c r="B158" s="22"/>
      <c r="C158" s="50">
        <f>SUM(C157:C157)</f>
        <v>32</v>
      </c>
      <c r="D158" s="24">
        <f t="shared" si="7"/>
        <v>10.6009375</v>
      </c>
      <c r="E158" s="24">
        <f>SUM(E157:E157)</f>
        <v>339.23</v>
      </c>
    </row>
    <row r="159" spans="1:5" ht="13.5">
      <c r="A159" s="35" t="s">
        <v>105</v>
      </c>
      <c r="B159" s="14" t="s">
        <v>343</v>
      </c>
      <c r="C159" s="20">
        <v>131</v>
      </c>
      <c r="D159" s="18">
        <f t="shared" si="7"/>
        <v>7.6727480916030535</v>
      </c>
      <c r="E159" s="18">
        <v>1005.13</v>
      </c>
    </row>
    <row r="160" spans="1:5" ht="13.5">
      <c r="A160" s="35" t="s">
        <v>105</v>
      </c>
      <c r="B160" s="14" t="s">
        <v>344</v>
      </c>
      <c r="C160" s="20">
        <v>2</v>
      </c>
      <c r="D160" s="18">
        <f t="shared" si="7"/>
        <v>8.275</v>
      </c>
      <c r="E160" s="18">
        <v>16.55</v>
      </c>
    </row>
    <row r="161" spans="1:5" ht="13.5">
      <c r="A161" s="35" t="s">
        <v>105</v>
      </c>
      <c r="B161" s="14" t="s">
        <v>345</v>
      </c>
      <c r="C161" s="20">
        <v>4</v>
      </c>
      <c r="D161" s="18">
        <f t="shared" si="7"/>
        <v>8.965</v>
      </c>
      <c r="E161" s="18">
        <v>35.86</v>
      </c>
    </row>
    <row r="162" spans="1:5" ht="13.5">
      <c r="A162" s="38" t="s">
        <v>346</v>
      </c>
      <c r="B162" s="22"/>
      <c r="C162" s="50">
        <f>SUM(C159:C161)</f>
        <v>137</v>
      </c>
      <c r="D162" s="24">
        <f t="shared" si="7"/>
        <v>7.719270072992701</v>
      </c>
      <c r="E162" s="24">
        <f>SUM(E159:E161)</f>
        <v>1057.54</v>
      </c>
    </row>
    <row r="163" spans="1:5" ht="13.5">
      <c r="A163" s="35" t="s">
        <v>107</v>
      </c>
      <c r="B163" s="14" t="s">
        <v>347</v>
      </c>
      <c r="C163" s="20">
        <v>1243</v>
      </c>
      <c r="D163" s="18">
        <f t="shared" si="7"/>
        <v>7.520176991150443</v>
      </c>
      <c r="E163" s="18">
        <v>9347.58</v>
      </c>
    </row>
    <row r="164" spans="1:5" ht="13.5">
      <c r="A164" s="35" t="s">
        <v>107</v>
      </c>
      <c r="B164" s="14" t="s">
        <v>348</v>
      </c>
      <c r="C164" s="20">
        <v>27</v>
      </c>
      <c r="D164" s="18">
        <f t="shared" si="7"/>
        <v>8.617037037037036</v>
      </c>
      <c r="E164" s="18">
        <v>232.66</v>
      </c>
    </row>
    <row r="165" spans="1:5" ht="13.5">
      <c r="A165" s="35" t="s">
        <v>107</v>
      </c>
      <c r="B165" s="14" t="s">
        <v>349</v>
      </c>
      <c r="C165" s="20">
        <v>2</v>
      </c>
      <c r="D165" s="18">
        <f t="shared" si="7"/>
        <v>8.74</v>
      </c>
      <c r="E165" s="18">
        <v>17.48</v>
      </c>
    </row>
    <row r="166" spans="1:5" ht="13.5">
      <c r="A166" s="35" t="s">
        <v>107</v>
      </c>
      <c r="B166" s="14" t="s">
        <v>350</v>
      </c>
      <c r="C166" s="20">
        <v>24</v>
      </c>
      <c r="D166" s="18">
        <f t="shared" si="7"/>
        <v>7.355833333333333</v>
      </c>
      <c r="E166" s="18">
        <v>176.54</v>
      </c>
    </row>
    <row r="167" spans="1:5" ht="13.5">
      <c r="A167" s="35" t="s">
        <v>107</v>
      </c>
      <c r="B167" s="14" t="s">
        <v>351</v>
      </c>
      <c r="C167" s="20">
        <v>2</v>
      </c>
      <c r="D167" s="18">
        <f t="shared" si="7"/>
        <v>11.035</v>
      </c>
      <c r="E167" s="18">
        <v>22.07</v>
      </c>
    </row>
    <row r="168" spans="1:5" ht="13.5">
      <c r="A168" s="35" t="s">
        <v>107</v>
      </c>
      <c r="B168" s="14" t="s">
        <v>352</v>
      </c>
      <c r="C168" s="20">
        <v>7</v>
      </c>
      <c r="D168" s="18">
        <f t="shared" si="7"/>
        <v>8.275714285714285</v>
      </c>
      <c r="E168" s="18">
        <v>57.93</v>
      </c>
    </row>
    <row r="169" spans="1:5" ht="13.5">
      <c r="A169" s="35" t="s">
        <v>107</v>
      </c>
      <c r="B169" s="14" t="s">
        <v>353</v>
      </c>
      <c r="C169" s="20">
        <v>6</v>
      </c>
      <c r="D169" s="18">
        <f t="shared" si="7"/>
        <v>4.6000000000000005</v>
      </c>
      <c r="E169" s="18">
        <v>27.6</v>
      </c>
    </row>
    <row r="170" spans="1:5" ht="13.5">
      <c r="A170" s="38" t="s">
        <v>354</v>
      </c>
      <c r="B170" s="22"/>
      <c r="C170" s="50">
        <f>SUM(C163:C169)</f>
        <v>1311</v>
      </c>
      <c r="D170" s="24">
        <f t="shared" si="7"/>
        <v>7.537650648360031</v>
      </c>
      <c r="E170" s="24">
        <f>SUM(E163:E169)</f>
        <v>9881.86</v>
      </c>
    </row>
    <row r="171" spans="1:5" ht="13.5">
      <c r="A171" s="35" t="s">
        <v>76</v>
      </c>
      <c r="B171" s="14" t="s">
        <v>355</v>
      </c>
      <c r="C171" s="20">
        <v>97</v>
      </c>
      <c r="D171" s="18">
        <f t="shared" si="7"/>
        <v>1.3792783505154638</v>
      </c>
      <c r="E171" s="18">
        <v>133.79</v>
      </c>
    </row>
    <row r="172" spans="1:5" ht="13.5">
      <c r="A172" s="38" t="s">
        <v>263</v>
      </c>
      <c r="B172" s="22"/>
      <c r="C172" s="50">
        <f>SUM(C171:C171)</f>
        <v>97</v>
      </c>
      <c r="D172" s="24">
        <f t="shared" si="7"/>
        <v>1.3792783505154638</v>
      </c>
      <c r="E172" s="24">
        <f>SUM(E171:E171)</f>
        <v>133.79</v>
      </c>
    </row>
    <row r="173" spans="1:5" ht="13.5">
      <c r="A173" s="27" t="s">
        <v>108</v>
      </c>
      <c r="B173" s="45"/>
      <c r="C173" s="58">
        <f>SUM(C76,C84,C87,C92,C97,C100,C102,C111,C115,C120,C123,C128,C135,C139,C142,C146,C150,C154,C156,C158,C162,C170,C172)</f>
        <v>5148</v>
      </c>
      <c r="D173" s="28">
        <f t="shared" si="7"/>
        <v>7.535528360528361</v>
      </c>
      <c r="E173" s="28">
        <f>SUM(E76,E84,E87,E92,E97,E100,E102,E111,E115,E120,E123,E128,E135,E139,E142,E146,E150,E154,E156,E158,E162,E170,E172)</f>
        <v>38792.9</v>
      </c>
    </row>
    <row r="174" spans="1:5" ht="13.5">
      <c r="A174" s="15" t="s">
        <v>109</v>
      </c>
      <c r="B174" s="14"/>
      <c r="C174" s="20"/>
      <c r="D174" s="18"/>
      <c r="E174" s="18"/>
    </row>
    <row r="175" spans="1:5" ht="13.5">
      <c r="A175" s="35" t="s">
        <v>110</v>
      </c>
      <c r="B175" s="14"/>
      <c r="C175" s="20"/>
      <c r="D175" s="18"/>
      <c r="E175" s="18"/>
    </row>
    <row r="176" spans="1:5" ht="13.5">
      <c r="A176" s="75" t="s">
        <v>76</v>
      </c>
      <c r="B176" s="14" t="s">
        <v>356</v>
      </c>
      <c r="C176" s="20">
        <v>26</v>
      </c>
      <c r="D176" s="18">
        <f aca="true" t="shared" si="8" ref="D176:D207">IF(C176=0,"",E176/C176)</f>
        <v>9.26423076923077</v>
      </c>
      <c r="E176" s="18">
        <v>240.87</v>
      </c>
    </row>
    <row r="177" spans="1:5" ht="13.5">
      <c r="A177" s="75" t="s">
        <v>76</v>
      </c>
      <c r="B177" s="14" t="s">
        <v>357</v>
      </c>
      <c r="C177" s="20">
        <v>258</v>
      </c>
      <c r="D177" s="18">
        <f t="shared" si="8"/>
        <v>10.371046511627908</v>
      </c>
      <c r="E177" s="18">
        <v>2675.73</v>
      </c>
    </row>
    <row r="178" spans="1:5" ht="13.5">
      <c r="A178" s="75" t="s">
        <v>76</v>
      </c>
      <c r="B178" s="14" t="s">
        <v>358</v>
      </c>
      <c r="C178" s="20">
        <v>87</v>
      </c>
      <c r="D178" s="18">
        <f t="shared" si="8"/>
        <v>9.296666666666667</v>
      </c>
      <c r="E178" s="18">
        <v>808.81</v>
      </c>
    </row>
    <row r="179" spans="1:5" ht="13.5">
      <c r="A179" s="75" t="s">
        <v>76</v>
      </c>
      <c r="B179" s="14" t="s">
        <v>359</v>
      </c>
      <c r="C179" s="20">
        <v>3</v>
      </c>
      <c r="D179" s="18">
        <f t="shared" si="8"/>
        <v>10.573333333333332</v>
      </c>
      <c r="E179" s="18">
        <v>31.72</v>
      </c>
    </row>
    <row r="180" spans="1:5" ht="13.5">
      <c r="A180" s="75" t="s">
        <v>76</v>
      </c>
      <c r="B180" s="14" t="s">
        <v>360</v>
      </c>
      <c r="C180" s="20">
        <v>1</v>
      </c>
      <c r="D180" s="18">
        <f t="shared" si="8"/>
        <v>9.66</v>
      </c>
      <c r="E180" s="18">
        <v>9.66</v>
      </c>
    </row>
    <row r="181" spans="1:5" ht="13.5">
      <c r="A181" s="75" t="s">
        <v>76</v>
      </c>
      <c r="B181" s="14" t="s">
        <v>361</v>
      </c>
      <c r="C181" s="20">
        <v>8</v>
      </c>
      <c r="D181" s="18">
        <f t="shared" si="8"/>
        <v>10.57375</v>
      </c>
      <c r="E181" s="18">
        <v>84.59</v>
      </c>
    </row>
    <row r="182" spans="1:5" ht="13.5">
      <c r="A182" s="46" t="s">
        <v>263</v>
      </c>
      <c r="B182" s="22"/>
      <c r="C182" s="50">
        <f>SUM(C176:C181)</f>
        <v>383</v>
      </c>
      <c r="D182" s="24">
        <f t="shared" si="8"/>
        <v>10.055822454308093</v>
      </c>
      <c r="E182" s="24">
        <f>SUM(E176:E181)</f>
        <v>3851.3799999999997</v>
      </c>
    </row>
    <row r="183" spans="1:5" ht="13.5">
      <c r="A183" s="47" t="s">
        <v>113</v>
      </c>
      <c r="B183" s="45"/>
      <c r="C183" s="58">
        <f>SUM(C182)</f>
        <v>383</v>
      </c>
      <c r="D183" s="28">
        <f t="shared" si="8"/>
        <v>10.055822454308093</v>
      </c>
      <c r="E183" s="28">
        <f>SUM(E182)</f>
        <v>3851.3799999999997</v>
      </c>
    </row>
    <row r="184" spans="1:5" ht="13.5">
      <c r="A184" s="35" t="s">
        <v>114</v>
      </c>
      <c r="B184" s="14" t="s">
        <v>362</v>
      </c>
      <c r="C184" s="20">
        <v>1</v>
      </c>
      <c r="D184" s="18">
        <f t="shared" si="8"/>
        <v>11.49</v>
      </c>
      <c r="E184" s="18">
        <v>11.49</v>
      </c>
    </row>
    <row r="185" spans="1:5" ht="13.5">
      <c r="A185" s="35" t="s">
        <v>114</v>
      </c>
      <c r="B185" s="14" t="s">
        <v>363</v>
      </c>
      <c r="C185" s="20">
        <v>81</v>
      </c>
      <c r="D185" s="18">
        <f t="shared" si="8"/>
        <v>9.451604938271606</v>
      </c>
      <c r="E185" s="18">
        <v>765.58</v>
      </c>
    </row>
    <row r="186" spans="1:5" ht="13.5">
      <c r="A186" s="35" t="s">
        <v>114</v>
      </c>
      <c r="B186" s="14" t="s">
        <v>364</v>
      </c>
      <c r="C186" s="20">
        <v>10</v>
      </c>
      <c r="D186" s="18">
        <f t="shared" si="8"/>
        <v>9.379999999999999</v>
      </c>
      <c r="E186" s="18">
        <v>93.8</v>
      </c>
    </row>
    <row r="187" spans="1:5" ht="13.5">
      <c r="A187" s="35" t="s">
        <v>114</v>
      </c>
      <c r="B187" s="14" t="s">
        <v>365</v>
      </c>
      <c r="C187" s="20">
        <v>2</v>
      </c>
      <c r="D187" s="18">
        <f t="shared" si="8"/>
        <v>10.575</v>
      </c>
      <c r="E187" s="18">
        <v>21.15</v>
      </c>
    </row>
    <row r="188" spans="1:5" ht="13.5">
      <c r="A188" s="38" t="s">
        <v>366</v>
      </c>
      <c r="B188" s="22"/>
      <c r="C188" s="50">
        <f>SUM(C184:C187)</f>
        <v>94</v>
      </c>
      <c r="D188" s="24">
        <f t="shared" si="8"/>
        <v>9.489574468085106</v>
      </c>
      <c r="E188" s="24">
        <f>SUM(E184:E187)</f>
        <v>892.02</v>
      </c>
    </row>
    <row r="189" spans="1:5" ht="13.5">
      <c r="A189" s="35" t="s">
        <v>116</v>
      </c>
      <c r="B189" s="14" t="s">
        <v>367</v>
      </c>
      <c r="C189" s="20">
        <v>2</v>
      </c>
      <c r="D189" s="18">
        <f t="shared" si="8"/>
        <v>9.2</v>
      </c>
      <c r="E189" s="18">
        <v>18.4</v>
      </c>
    </row>
    <row r="190" spans="1:5" ht="13.5">
      <c r="A190" s="38" t="s">
        <v>368</v>
      </c>
      <c r="B190" s="22"/>
      <c r="C190" s="50">
        <f>SUM(C189:C189)</f>
        <v>2</v>
      </c>
      <c r="D190" s="24">
        <f t="shared" si="8"/>
        <v>9.2</v>
      </c>
      <c r="E190" s="24">
        <f>SUM(E189:E189)</f>
        <v>18.4</v>
      </c>
    </row>
    <row r="191" spans="1:5" ht="13.5">
      <c r="A191" s="35" t="s">
        <v>117</v>
      </c>
      <c r="B191" s="14" t="s">
        <v>369</v>
      </c>
      <c r="C191" s="20">
        <v>52</v>
      </c>
      <c r="D191" s="18">
        <f t="shared" si="8"/>
        <v>9.249038461538461</v>
      </c>
      <c r="E191" s="18">
        <v>480.95</v>
      </c>
    </row>
    <row r="192" spans="1:5" ht="13.5">
      <c r="A192" s="35" t="s">
        <v>117</v>
      </c>
      <c r="B192" s="14" t="s">
        <v>370</v>
      </c>
      <c r="C192" s="20">
        <v>3</v>
      </c>
      <c r="D192" s="18">
        <f t="shared" si="8"/>
        <v>9.656666666666666</v>
      </c>
      <c r="E192" s="18">
        <v>28.97</v>
      </c>
    </row>
    <row r="193" spans="1:5" ht="13.5">
      <c r="A193" s="38" t="s">
        <v>371</v>
      </c>
      <c r="B193" s="22"/>
      <c r="C193" s="50">
        <f>SUM(C191:C192)</f>
        <v>55</v>
      </c>
      <c r="D193" s="24">
        <f t="shared" si="8"/>
        <v>9.271272727272727</v>
      </c>
      <c r="E193" s="24">
        <f>SUM(E191:E192)</f>
        <v>509.91999999999996</v>
      </c>
    </row>
    <row r="194" spans="1:5" ht="13.5">
      <c r="A194" s="35" t="s">
        <v>118</v>
      </c>
      <c r="B194" s="14" t="s">
        <v>372</v>
      </c>
      <c r="C194" s="20">
        <v>89</v>
      </c>
      <c r="D194" s="18">
        <f t="shared" si="8"/>
        <v>9.138876404494383</v>
      </c>
      <c r="E194" s="18">
        <v>813.36</v>
      </c>
    </row>
    <row r="195" spans="1:5" ht="13.5">
      <c r="A195" s="35" t="s">
        <v>118</v>
      </c>
      <c r="B195" s="14" t="s">
        <v>373</v>
      </c>
      <c r="C195" s="20">
        <v>6</v>
      </c>
      <c r="D195" s="18">
        <f t="shared" si="8"/>
        <v>8.736666666666666</v>
      </c>
      <c r="E195" s="18">
        <v>52.42</v>
      </c>
    </row>
    <row r="196" spans="1:5" ht="13.5">
      <c r="A196" s="35" t="s">
        <v>118</v>
      </c>
      <c r="B196" s="14" t="s">
        <v>374</v>
      </c>
      <c r="C196" s="20">
        <v>3</v>
      </c>
      <c r="D196" s="18">
        <f t="shared" si="8"/>
        <v>9.5</v>
      </c>
      <c r="E196" s="18">
        <v>28.5</v>
      </c>
    </row>
    <row r="197" spans="1:5" ht="13.5">
      <c r="A197" s="35" t="s">
        <v>118</v>
      </c>
      <c r="B197" s="14" t="s">
        <v>375</v>
      </c>
      <c r="C197" s="20">
        <v>2</v>
      </c>
      <c r="D197" s="18">
        <f t="shared" si="8"/>
        <v>10.575</v>
      </c>
      <c r="E197" s="18">
        <v>21.15</v>
      </c>
    </row>
    <row r="198" spans="1:5" ht="13.5">
      <c r="A198" s="38" t="s">
        <v>376</v>
      </c>
      <c r="B198" s="22"/>
      <c r="C198" s="50">
        <f>SUM(C194:C197)</f>
        <v>100</v>
      </c>
      <c r="D198" s="24">
        <f t="shared" si="8"/>
        <v>9.1543</v>
      </c>
      <c r="E198" s="24">
        <f>SUM(E194:E197)</f>
        <v>915.43</v>
      </c>
    </row>
    <row r="199" spans="1:5" ht="13.5">
      <c r="A199" s="35" t="s">
        <v>119</v>
      </c>
      <c r="B199" s="14" t="s">
        <v>377</v>
      </c>
      <c r="C199" s="20">
        <v>1</v>
      </c>
      <c r="D199" s="18">
        <f t="shared" si="8"/>
        <v>9.66</v>
      </c>
      <c r="E199" s="18">
        <v>9.66</v>
      </c>
    </row>
    <row r="200" spans="1:5" ht="13.5">
      <c r="A200" s="38" t="s">
        <v>378</v>
      </c>
      <c r="B200" s="22"/>
      <c r="C200" s="50">
        <f>SUM(C199:C199)</f>
        <v>1</v>
      </c>
      <c r="D200" s="24">
        <f t="shared" si="8"/>
        <v>9.66</v>
      </c>
      <c r="E200" s="24">
        <f>SUM(E199:E199)</f>
        <v>9.66</v>
      </c>
    </row>
    <row r="201" spans="1:5" ht="13.5">
      <c r="A201" s="35" t="s">
        <v>120</v>
      </c>
      <c r="B201" s="14" t="s">
        <v>379</v>
      </c>
      <c r="C201" s="20">
        <v>1</v>
      </c>
      <c r="D201" s="18">
        <f t="shared" si="8"/>
        <v>9.66</v>
      </c>
      <c r="E201" s="18">
        <v>9.66</v>
      </c>
    </row>
    <row r="202" spans="1:5" ht="13.5">
      <c r="A202" s="38" t="s">
        <v>380</v>
      </c>
      <c r="B202" s="22"/>
      <c r="C202" s="50">
        <f>SUM(C201:C201)</f>
        <v>1</v>
      </c>
      <c r="D202" s="24">
        <f t="shared" si="8"/>
        <v>9.66</v>
      </c>
      <c r="E202" s="24">
        <f>SUM(E201:E201)</f>
        <v>9.66</v>
      </c>
    </row>
    <row r="203" spans="1:5" ht="13.5">
      <c r="A203" s="35" t="s">
        <v>121</v>
      </c>
      <c r="B203" s="14" t="s">
        <v>381</v>
      </c>
      <c r="C203" s="20">
        <v>63</v>
      </c>
      <c r="D203" s="18">
        <f t="shared" si="8"/>
        <v>9.422222222222222</v>
      </c>
      <c r="E203" s="18">
        <v>593.6</v>
      </c>
    </row>
    <row r="204" spans="1:5" ht="13.5">
      <c r="A204" s="35" t="s">
        <v>121</v>
      </c>
      <c r="B204" s="14" t="s">
        <v>382</v>
      </c>
      <c r="C204" s="20">
        <v>33</v>
      </c>
      <c r="D204" s="18">
        <f t="shared" si="8"/>
        <v>9.516666666666667</v>
      </c>
      <c r="E204" s="18">
        <v>314.05</v>
      </c>
    </row>
    <row r="205" spans="1:5" ht="13.5">
      <c r="A205" s="35" t="s">
        <v>121</v>
      </c>
      <c r="B205" s="14" t="s">
        <v>383</v>
      </c>
      <c r="C205" s="20">
        <v>11</v>
      </c>
      <c r="D205" s="18">
        <f t="shared" si="8"/>
        <v>10.239090909090908</v>
      </c>
      <c r="E205" s="18">
        <v>112.63</v>
      </c>
    </row>
    <row r="206" spans="1:5" ht="13.5">
      <c r="A206" s="35" t="s">
        <v>121</v>
      </c>
      <c r="B206" s="14" t="s">
        <v>384</v>
      </c>
      <c r="C206" s="20">
        <v>2</v>
      </c>
      <c r="D206" s="18">
        <f t="shared" si="8"/>
        <v>8.965</v>
      </c>
      <c r="E206" s="18">
        <v>17.93</v>
      </c>
    </row>
    <row r="207" spans="1:5" ht="13.5">
      <c r="A207" s="38" t="s">
        <v>385</v>
      </c>
      <c r="B207" s="22"/>
      <c r="C207" s="50">
        <f>SUM(C203:C206)</f>
        <v>109</v>
      </c>
      <c r="D207" s="24">
        <f t="shared" si="8"/>
        <v>9.524862385321102</v>
      </c>
      <c r="E207" s="24">
        <f>SUM(E203:E206)</f>
        <v>1038.21</v>
      </c>
    </row>
    <row r="208" spans="1:5" ht="13.5">
      <c r="A208" s="35" t="s">
        <v>122</v>
      </c>
      <c r="B208" s="14" t="s">
        <v>386</v>
      </c>
      <c r="C208" s="20">
        <v>18</v>
      </c>
      <c r="D208" s="18">
        <f aca="true" t="shared" si="9" ref="D208:D239">IF(C208=0,"",E208/C208)</f>
        <v>10.421111111111111</v>
      </c>
      <c r="E208" s="18">
        <v>187.58</v>
      </c>
    </row>
    <row r="209" spans="1:5" ht="13.5">
      <c r="A209" s="35" t="s">
        <v>122</v>
      </c>
      <c r="B209" s="14" t="s">
        <v>387</v>
      </c>
      <c r="C209" s="20">
        <v>3</v>
      </c>
      <c r="D209" s="18">
        <f t="shared" si="9"/>
        <v>10.573333333333332</v>
      </c>
      <c r="E209" s="18">
        <v>31.72</v>
      </c>
    </row>
    <row r="210" spans="1:5" ht="13.5">
      <c r="A210" s="35" t="s">
        <v>122</v>
      </c>
      <c r="B210" s="14" t="s">
        <v>388</v>
      </c>
      <c r="C210" s="20">
        <v>2</v>
      </c>
      <c r="D210" s="18">
        <f t="shared" si="9"/>
        <v>11.495</v>
      </c>
      <c r="E210" s="18">
        <v>22.99</v>
      </c>
    </row>
    <row r="211" spans="1:5" ht="13.5">
      <c r="A211" s="38" t="s">
        <v>389</v>
      </c>
      <c r="B211" s="22"/>
      <c r="C211" s="50">
        <f>SUM(C208:C210)</f>
        <v>23</v>
      </c>
      <c r="D211" s="24">
        <f t="shared" si="9"/>
        <v>10.534347826086957</v>
      </c>
      <c r="E211" s="24">
        <f>SUM(E208:E210)</f>
        <v>242.29000000000002</v>
      </c>
    </row>
    <row r="212" spans="1:5" ht="13.5">
      <c r="A212" s="35" t="s">
        <v>123</v>
      </c>
      <c r="B212" s="14" t="s">
        <v>390</v>
      </c>
      <c r="C212" s="20">
        <v>4</v>
      </c>
      <c r="D212" s="18">
        <f t="shared" si="9"/>
        <v>10.575</v>
      </c>
      <c r="E212" s="18">
        <v>42.3</v>
      </c>
    </row>
    <row r="213" spans="1:5" ht="13.5">
      <c r="A213" s="38" t="s">
        <v>391</v>
      </c>
      <c r="B213" s="22"/>
      <c r="C213" s="50">
        <f>SUM(C212:C212)</f>
        <v>4</v>
      </c>
      <c r="D213" s="24">
        <f t="shared" si="9"/>
        <v>10.575</v>
      </c>
      <c r="E213" s="24">
        <f>SUM(E212:E212)</f>
        <v>42.3</v>
      </c>
    </row>
    <row r="214" spans="1:5" ht="13.5">
      <c r="A214" s="35" t="s">
        <v>124</v>
      </c>
      <c r="B214" s="14" t="s">
        <v>392</v>
      </c>
      <c r="C214" s="20">
        <v>4</v>
      </c>
      <c r="D214" s="18">
        <f t="shared" si="9"/>
        <v>9.655</v>
      </c>
      <c r="E214" s="18">
        <v>38.62</v>
      </c>
    </row>
    <row r="215" spans="1:5" ht="13.5">
      <c r="A215" s="38" t="s">
        <v>393</v>
      </c>
      <c r="B215" s="22"/>
      <c r="C215" s="50">
        <f>SUM(C214:C214)</f>
        <v>4</v>
      </c>
      <c r="D215" s="24">
        <f t="shared" si="9"/>
        <v>9.655</v>
      </c>
      <c r="E215" s="24">
        <f>SUM(E214:E214)</f>
        <v>38.62</v>
      </c>
    </row>
    <row r="216" spans="1:5" ht="13.5">
      <c r="A216" s="35" t="s">
        <v>125</v>
      </c>
      <c r="B216" s="14" t="s">
        <v>394</v>
      </c>
      <c r="C216" s="20">
        <v>7</v>
      </c>
      <c r="D216" s="18">
        <f t="shared" si="9"/>
        <v>11.36</v>
      </c>
      <c r="E216" s="18">
        <v>79.52</v>
      </c>
    </row>
    <row r="217" spans="1:5" ht="13.5">
      <c r="A217" s="35" t="s">
        <v>125</v>
      </c>
      <c r="B217" s="14" t="s">
        <v>395</v>
      </c>
      <c r="C217" s="20">
        <v>210</v>
      </c>
      <c r="D217" s="18">
        <f t="shared" si="9"/>
        <v>9.520714285714286</v>
      </c>
      <c r="E217" s="18">
        <v>1999.35</v>
      </c>
    </row>
    <row r="218" spans="1:5" ht="13.5">
      <c r="A218" s="35" t="s">
        <v>125</v>
      </c>
      <c r="B218" s="14" t="s">
        <v>396</v>
      </c>
      <c r="C218" s="20">
        <v>7</v>
      </c>
      <c r="D218" s="18">
        <f t="shared" si="9"/>
        <v>8.865714285714287</v>
      </c>
      <c r="E218" s="18">
        <v>62.06</v>
      </c>
    </row>
    <row r="219" spans="1:5" ht="13.5">
      <c r="A219" s="35" t="s">
        <v>125</v>
      </c>
      <c r="B219" s="14" t="s">
        <v>397</v>
      </c>
      <c r="C219" s="20">
        <v>2</v>
      </c>
      <c r="D219" s="18">
        <f t="shared" si="9"/>
        <v>10.12</v>
      </c>
      <c r="E219" s="18">
        <v>20.24</v>
      </c>
    </row>
    <row r="220" spans="1:5" ht="13.5">
      <c r="A220" s="35" t="s">
        <v>125</v>
      </c>
      <c r="B220" s="14" t="s">
        <v>398</v>
      </c>
      <c r="C220" s="20">
        <v>2</v>
      </c>
      <c r="D220" s="18">
        <f t="shared" si="9"/>
        <v>252.875</v>
      </c>
      <c r="E220" s="18">
        <v>505.75</v>
      </c>
    </row>
    <row r="221" spans="1:5" ht="13.5">
      <c r="A221" s="38" t="s">
        <v>399</v>
      </c>
      <c r="B221" s="22"/>
      <c r="C221" s="50">
        <f>SUM(C216:C220)</f>
        <v>228</v>
      </c>
      <c r="D221" s="24">
        <f t="shared" si="9"/>
        <v>11.697017543859648</v>
      </c>
      <c r="E221" s="24">
        <f>SUM(E216:E220)</f>
        <v>2666.9199999999996</v>
      </c>
    </row>
    <row r="222" spans="1:5" ht="13.5">
      <c r="A222" s="35" t="s">
        <v>127</v>
      </c>
      <c r="B222" s="14" t="s">
        <v>400</v>
      </c>
      <c r="C222" s="20">
        <v>112</v>
      </c>
      <c r="D222" s="18">
        <f t="shared" si="9"/>
        <v>9.41830357142857</v>
      </c>
      <c r="E222" s="18">
        <v>1054.85</v>
      </c>
    </row>
    <row r="223" spans="1:5" ht="13.5">
      <c r="A223" s="35" t="s">
        <v>127</v>
      </c>
      <c r="B223" s="14" t="s">
        <v>401</v>
      </c>
      <c r="C223" s="20">
        <v>5</v>
      </c>
      <c r="D223" s="18">
        <f t="shared" si="9"/>
        <v>10.940000000000001</v>
      </c>
      <c r="E223" s="18">
        <v>54.7</v>
      </c>
    </row>
    <row r="224" spans="1:5" ht="13.5">
      <c r="A224" s="35" t="s">
        <v>127</v>
      </c>
      <c r="B224" s="14" t="s">
        <v>402</v>
      </c>
      <c r="C224" s="20">
        <v>3</v>
      </c>
      <c r="D224" s="18">
        <f t="shared" si="9"/>
        <v>9.656666666666666</v>
      </c>
      <c r="E224" s="18">
        <v>28.97</v>
      </c>
    </row>
    <row r="225" spans="1:5" ht="13.5">
      <c r="A225" s="38" t="s">
        <v>403</v>
      </c>
      <c r="B225" s="22"/>
      <c r="C225" s="50">
        <f>SUM(C222:C224)</f>
        <v>120</v>
      </c>
      <c r="D225" s="24">
        <f t="shared" si="9"/>
        <v>9.487666666666666</v>
      </c>
      <c r="E225" s="24">
        <f>SUM(E222:E224)</f>
        <v>1138.52</v>
      </c>
    </row>
    <row r="226" spans="1:5" ht="13.5">
      <c r="A226" s="35" t="s">
        <v>129</v>
      </c>
      <c r="B226" s="14" t="s">
        <v>404</v>
      </c>
      <c r="C226" s="20">
        <v>108</v>
      </c>
      <c r="D226" s="18">
        <f t="shared" si="9"/>
        <v>9.50287037037037</v>
      </c>
      <c r="E226" s="18">
        <v>1026.31</v>
      </c>
    </row>
    <row r="227" spans="1:5" ht="13.5">
      <c r="A227" s="35" t="s">
        <v>129</v>
      </c>
      <c r="B227" s="14" t="s">
        <v>405</v>
      </c>
      <c r="C227" s="20">
        <v>44</v>
      </c>
      <c r="D227" s="18">
        <f t="shared" si="9"/>
        <v>9.572045454545455</v>
      </c>
      <c r="E227" s="18">
        <v>421.17</v>
      </c>
    </row>
    <row r="228" spans="1:5" ht="13.5">
      <c r="A228" s="35" t="s">
        <v>129</v>
      </c>
      <c r="B228" s="14" t="s">
        <v>406</v>
      </c>
      <c r="C228" s="20">
        <v>5</v>
      </c>
      <c r="D228" s="18">
        <f t="shared" si="9"/>
        <v>10.024</v>
      </c>
      <c r="E228" s="18">
        <v>50.12</v>
      </c>
    </row>
    <row r="229" spans="1:5" ht="13.5">
      <c r="A229" s="38" t="s">
        <v>407</v>
      </c>
      <c r="B229" s="22"/>
      <c r="C229" s="50">
        <f>SUM(C226:C228)</f>
        <v>157</v>
      </c>
      <c r="D229" s="24">
        <f t="shared" si="9"/>
        <v>9.538853503184713</v>
      </c>
      <c r="E229" s="24">
        <f>SUM(E226:E228)</f>
        <v>1497.6</v>
      </c>
    </row>
    <row r="230" spans="1:5" ht="13.5">
      <c r="A230" s="35" t="s">
        <v>130</v>
      </c>
      <c r="B230" s="14" t="s">
        <v>408</v>
      </c>
      <c r="C230" s="20">
        <v>37</v>
      </c>
      <c r="D230" s="18">
        <f t="shared" si="9"/>
        <v>9.655675675675676</v>
      </c>
      <c r="E230" s="18">
        <v>357.26</v>
      </c>
    </row>
    <row r="231" spans="1:5" ht="13.5">
      <c r="A231" s="38" t="s">
        <v>409</v>
      </c>
      <c r="B231" s="22"/>
      <c r="C231" s="50">
        <f>SUM(C230:C230)</f>
        <v>37</v>
      </c>
      <c r="D231" s="24">
        <f t="shared" si="9"/>
        <v>9.655675675675676</v>
      </c>
      <c r="E231" s="24">
        <f>SUM(E230:E230)</f>
        <v>357.26</v>
      </c>
    </row>
    <row r="232" spans="1:5" ht="13.5">
      <c r="A232" s="35" t="s">
        <v>131</v>
      </c>
      <c r="B232" s="14" t="s">
        <v>410</v>
      </c>
      <c r="C232" s="20">
        <v>6</v>
      </c>
      <c r="D232" s="18">
        <f t="shared" si="9"/>
        <v>10.113333333333333</v>
      </c>
      <c r="E232" s="18">
        <v>60.68</v>
      </c>
    </row>
    <row r="233" spans="1:5" ht="13.5">
      <c r="A233" s="35" t="s">
        <v>131</v>
      </c>
      <c r="B233" s="14" t="s">
        <v>411</v>
      </c>
      <c r="C233" s="20">
        <v>4</v>
      </c>
      <c r="D233" s="18">
        <f t="shared" si="9"/>
        <v>9.4275</v>
      </c>
      <c r="E233" s="18">
        <v>37.71</v>
      </c>
    </row>
    <row r="234" spans="1:5" ht="13.5">
      <c r="A234" s="35" t="s">
        <v>131</v>
      </c>
      <c r="B234" s="14" t="s">
        <v>412</v>
      </c>
      <c r="C234" s="20">
        <v>2</v>
      </c>
      <c r="D234" s="18">
        <f t="shared" si="9"/>
        <v>11.49</v>
      </c>
      <c r="E234" s="18">
        <v>22.98</v>
      </c>
    </row>
    <row r="235" spans="1:5" ht="13.5">
      <c r="A235" s="35" t="s">
        <v>131</v>
      </c>
      <c r="B235" s="14" t="s">
        <v>413</v>
      </c>
      <c r="C235" s="20">
        <v>1</v>
      </c>
      <c r="D235" s="18">
        <f t="shared" si="9"/>
        <v>9.66</v>
      </c>
      <c r="E235" s="18">
        <v>9.66</v>
      </c>
    </row>
    <row r="236" spans="1:5" ht="13.5">
      <c r="A236" s="38" t="s">
        <v>414</v>
      </c>
      <c r="B236" s="22"/>
      <c r="C236" s="50">
        <f>SUM(C232:C235)</f>
        <v>13</v>
      </c>
      <c r="D236" s="24">
        <f t="shared" si="9"/>
        <v>10.079230769230769</v>
      </c>
      <c r="E236" s="24">
        <f>SUM(E232:E235)</f>
        <v>131.03</v>
      </c>
    </row>
    <row r="237" spans="1:5" ht="13.5">
      <c r="A237" s="35" t="s">
        <v>132</v>
      </c>
      <c r="B237" s="14" t="s">
        <v>415</v>
      </c>
      <c r="C237" s="20">
        <v>113</v>
      </c>
      <c r="D237" s="18">
        <f t="shared" si="9"/>
        <v>9.549734513274336</v>
      </c>
      <c r="E237" s="18">
        <v>1079.12</v>
      </c>
    </row>
    <row r="238" spans="1:5" ht="13.5">
      <c r="A238" s="35" t="s">
        <v>132</v>
      </c>
      <c r="B238" s="14" t="s">
        <v>416</v>
      </c>
      <c r="C238" s="20">
        <v>3</v>
      </c>
      <c r="D238" s="18">
        <f t="shared" si="9"/>
        <v>11.49</v>
      </c>
      <c r="E238" s="18">
        <v>34.47</v>
      </c>
    </row>
    <row r="239" spans="1:5" ht="13.5">
      <c r="A239" s="35" t="s">
        <v>132</v>
      </c>
      <c r="B239" s="14" t="s">
        <v>417</v>
      </c>
      <c r="C239" s="20">
        <v>89</v>
      </c>
      <c r="D239" s="18">
        <f t="shared" si="9"/>
        <v>9.57314606741573</v>
      </c>
      <c r="E239" s="18">
        <v>852.01</v>
      </c>
    </row>
    <row r="240" spans="1:5" ht="13.5">
      <c r="A240" s="35" t="s">
        <v>132</v>
      </c>
      <c r="B240" s="14" t="s">
        <v>418</v>
      </c>
      <c r="C240" s="20">
        <v>40</v>
      </c>
      <c r="D240" s="18">
        <f>IF(C240=0,"",E240/C240)</f>
        <v>10.5505</v>
      </c>
      <c r="E240" s="18">
        <v>422.02</v>
      </c>
    </row>
    <row r="241" spans="1:5" ht="13.5">
      <c r="A241" s="35" t="s">
        <v>132</v>
      </c>
      <c r="B241" s="14" t="s">
        <v>419</v>
      </c>
      <c r="C241" s="20">
        <v>2</v>
      </c>
      <c r="D241" s="18">
        <f>IF(C241=0,"",E241/C241)</f>
        <v>8.28</v>
      </c>
      <c r="E241" s="18">
        <v>16.56</v>
      </c>
    </row>
    <row r="242" spans="1:5" ht="13.5">
      <c r="A242" s="38" t="s">
        <v>420</v>
      </c>
      <c r="B242" s="22"/>
      <c r="C242" s="50">
        <f>SUM(C237:C241)</f>
        <v>247</v>
      </c>
      <c r="D242" s="24">
        <f>IF(C242=0,"",E242/C242)</f>
        <v>9.733522267206476</v>
      </c>
      <c r="E242" s="24">
        <f>SUM(E237:E241)</f>
        <v>2404.18</v>
      </c>
    </row>
    <row r="243" spans="1:5" ht="13.5">
      <c r="A243" s="35" t="s">
        <v>133</v>
      </c>
      <c r="B243" s="14" t="s">
        <v>421</v>
      </c>
      <c r="C243" s="20">
        <v>7</v>
      </c>
      <c r="D243" s="18">
        <f>IF(C243=0,"",E243/C243)</f>
        <v>11.032857142857143</v>
      </c>
      <c r="E243" s="18">
        <v>77.23</v>
      </c>
    </row>
    <row r="244" spans="1:5" ht="13.5">
      <c r="A244" s="38" t="s">
        <v>422</v>
      </c>
      <c r="B244" s="22"/>
      <c r="C244" s="50">
        <f>SUM(C243:C243)</f>
        <v>7</v>
      </c>
      <c r="D244" s="24">
        <f>IF(C244=0,"",E244/C244)</f>
        <v>11.032857142857143</v>
      </c>
      <c r="E244" s="24">
        <f>SUM(E243:E243)</f>
        <v>77.23</v>
      </c>
    </row>
    <row r="245" spans="1:5" ht="13.5">
      <c r="A245" s="35" t="s">
        <v>134</v>
      </c>
      <c r="B245" s="14" t="s">
        <v>423</v>
      </c>
      <c r="C245" s="20">
        <v>2</v>
      </c>
      <c r="D245" s="18">
        <f>IF(C245=0,"",E245/C245)</f>
        <v>9.66</v>
      </c>
      <c r="E245" s="18">
        <v>19.32</v>
      </c>
    </row>
    <row r="246" spans="1:5" ht="13.5">
      <c r="A246" s="38" t="s">
        <v>424</v>
      </c>
      <c r="B246" s="22"/>
      <c r="C246" s="50">
        <f>SUM(C245:C245)</f>
        <v>2</v>
      </c>
      <c r="D246" s="24">
        <f>IF(C246=0,"",E246/C246)</f>
        <v>9.66</v>
      </c>
      <c r="E246" s="24">
        <f>SUM(E245:E245)</f>
        <v>19.32</v>
      </c>
    </row>
    <row r="247" spans="1:5" ht="13.5">
      <c r="A247" s="35" t="s">
        <v>135</v>
      </c>
      <c r="B247" s="14" t="s">
        <v>425</v>
      </c>
      <c r="C247" s="20">
        <v>32</v>
      </c>
      <c r="D247" s="18">
        <f>IF(C247=0,"",E247/C247)</f>
        <v>8.2478125</v>
      </c>
      <c r="E247" s="18">
        <v>263.93</v>
      </c>
    </row>
    <row r="248" spans="1:5" ht="13.5">
      <c r="A248" s="35" t="s">
        <v>135</v>
      </c>
      <c r="B248" s="14" t="s">
        <v>426</v>
      </c>
      <c r="C248" s="20">
        <v>1</v>
      </c>
      <c r="D248" s="18">
        <f>IF(C248=0,"",E248/C248)</f>
        <v>9.2</v>
      </c>
      <c r="E248" s="18">
        <v>9.2</v>
      </c>
    </row>
    <row r="249" spans="1:5" ht="13.5">
      <c r="A249" s="38" t="s">
        <v>427</v>
      </c>
      <c r="B249" s="22"/>
      <c r="C249" s="50">
        <f>SUM(C247:C248)</f>
        <v>33</v>
      </c>
      <c r="D249" s="24">
        <f>IF(C249=0,"",E249/C249)</f>
        <v>8.276666666666667</v>
      </c>
      <c r="E249" s="24">
        <f>SUM(E247:E248)</f>
        <v>273.13</v>
      </c>
    </row>
    <row r="250" spans="1:5" ht="13.5">
      <c r="A250" s="35" t="s">
        <v>76</v>
      </c>
      <c r="B250" s="14" t="s">
        <v>428</v>
      </c>
      <c r="C250" s="20">
        <v>48</v>
      </c>
      <c r="D250" s="18">
        <f>IF(C250=0,"",E250/C250)</f>
        <v>1.8372916666666665</v>
      </c>
      <c r="E250" s="18">
        <v>88.19</v>
      </c>
    </row>
    <row r="251" spans="1:5" ht="13.5">
      <c r="A251" s="38" t="s">
        <v>263</v>
      </c>
      <c r="B251" s="22"/>
      <c r="C251" s="50">
        <f>SUM(C250:C250)</f>
        <v>48</v>
      </c>
      <c r="D251" s="24">
        <f>IF(C251=0,"",E251/C251)</f>
        <v>1.8372916666666665</v>
      </c>
      <c r="E251" s="24">
        <f>SUM(E250:E250)</f>
        <v>88.19</v>
      </c>
    </row>
    <row r="252" spans="1:5" ht="13.5">
      <c r="A252" s="27" t="s">
        <v>136</v>
      </c>
      <c r="B252" s="45"/>
      <c r="C252" s="58">
        <f>SUM(C183,C188,C190,C193,C198,C200,C202,C207,C211,C213,C215,C221,C225,C229,C231,C236,C242,C244,C246,C249,C251)</f>
        <v>1668</v>
      </c>
      <c r="D252" s="28">
        <f>IF(C252=0,"",E252/C252)</f>
        <v>9.72498201438849</v>
      </c>
      <c r="E252" s="28">
        <f>SUM(E183,E188,E190,E193,E198,E200,E202,E207,E211,E213,E215,E221,E225,E229,E231,E236,E242,E244,E246,E249,E251)</f>
        <v>16221.27</v>
      </c>
    </row>
    <row r="253" spans="1:5" ht="13.5">
      <c r="A253" s="15" t="s">
        <v>137</v>
      </c>
      <c r="B253" s="14"/>
      <c r="C253" s="20"/>
      <c r="D253" s="18"/>
      <c r="E253" s="18"/>
    </row>
    <row r="254" spans="1:5" ht="13.5">
      <c r="A254" s="35" t="s">
        <v>138</v>
      </c>
      <c r="B254" s="14" t="s">
        <v>429</v>
      </c>
      <c r="C254" s="20">
        <v>2</v>
      </c>
      <c r="D254" s="18">
        <f aca="true" t="shared" si="10" ref="D254:D285">IF(C254=0,"",E254/C254)</f>
        <v>8.275</v>
      </c>
      <c r="E254" s="18">
        <v>16.55</v>
      </c>
    </row>
    <row r="255" spans="1:5" ht="13.5">
      <c r="A255" s="35" t="s">
        <v>138</v>
      </c>
      <c r="B255" s="14" t="s">
        <v>430</v>
      </c>
      <c r="C255" s="20">
        <v>5</v>
      </c>
      <c r="D255" s="18">
        <f t="shared" si="10"/>
        <v>8.278</v>
      </c>
      <c r="E255" s="18">
        <v>41.39</v>
      </c>
    </row>
    <row r="256" spans="1:5" ht="13.5">
      <c r="A256" s="35" t="s">
        <v>138</v>
      </c>
      <c r="B256" s="14" t="s">
        <v>431</v>
      </c>
      <c r="C256" s="20">
        <v>3</v>
      </c>
      <c r="D256" s="18">
        <f t="shared" si="10"/>
        <v>9.196666666666667</v>
      </c>
      <c r="E256" s="18">
        <v>27.59</v>
      </c>
    </row>
    <row r="257" spans="1:5" ht="13.5">
      <c r="A257" s="38" t="s">
        <v>432</v>
      </c>
      <c r="B257" s="22"/>
      <c r="C257" s="50">
        <f>SUM(C254:C256)</f>
        <v>10</v>
      </c>
      <c r="D257" s="24">
        <f t="shared" si="10"/>
        <v>8.553</v>
      </c>
      <c r="E257" s="24">
        <f>SUM(E254:E256)</f>
        <v>85.53</v>
      </c>
    </row>
    <row r="258" spans="1:5" ht="13.5">
      <c r="A258" s="35" t="s">
        <v>139</v>
      </c>
      <c r="B258" s="14" t="s">
        <v>433</v>
      </c>
      <c r="C258" s="20">
        <v>112</v>
      </c>
      <c r="D258" s="18">
        <f t="shared" si="10"/>
        <v>8.575982142857143</v>
      </c>
      <c r="E258" s="18">
        <v>960.51</v>
      </c>
    </row>
    <row r="259" spans="1:5" ht="13.5">
      <c r="A259" s="35" t="s">
        <v>139</v>
      </c>
      <c r="B259" s="14" t="s">
        <v>434</v>
      </c>
      <c r="C259" s="20">
        <v>8</v>
      </c>
      <c r="D259" s="18">
        <f t="shared" si="10"/>
        <v>9.08125</v>
      </c>
      <c r="E259" s="18">
        <v>72.65</v>
      </c>
    </row>
    <row r="260" spans="1:5" ht="13.5">
      <c r="A260" s="35" t="s">
        <v>139</v>
      </c>
      <c r="B260" s="14" t="s">
        <v>435</v>
      </c>
      <c r="C260" s="20">
        <v>7</v>
      </c>
      <c r="D260" s="18">
        <f t="shared" si="10"/>
        <v>8.674285714285714</v>
      </c>
      <c r="E260" s="18">
        <v>60.72</v>
      </c>
    </row>
    <row r="261" spans="1:5" ht="13.5">
      <c r="A261" s="38" t="s">
        <v>436</v>
      </c>
      <c r="B261" s="22"/>
      <c r="C261" s="50">
        <f>SUM(C258:C260)</f>
        <v>127</v>
      </c>
      <c r="D261" s="24">
        <f t="shared" si="10"/>
        <v>8.613228346456694</v>
      </c>
      <c r="E261" s="24">
        <f>SUM(E258:E260)</f>
        <v>1093.88</v>
      </c>
    </row>
    <row r="262" spans="1:5" ht="13.5">
      <c r="A262" s="35" t="s">
        <v>140</v>
      </c>
      <c r="B262" s="14" t="s">
        <v>437</v>
      </c>
      <c r="C262" s="20">
        <v>293</v>
      </c>
      <c r="D262" s="18">
        <f t="shared" si="10"/>
        <v>7.867337883959045</v>
      </c>
      <c r="E262" s="18">
        <v>2305.13</v>
      </c>
    </row>
    <row r="263" spans="1:5" ht="13.5">
      <c r="A263" s="35" t="s">
        <v>140</v>
      </c>
      <c r="B263" s="14" t="s">
        <v>438</v>
      </c>
      <c r="C263" s="20">
        <v>5</v>
      </c>
      <c r="D263" s="18">
        <f t="shared" si="10"/>
        <v>7.8180000000000005</v>
      </c>
      <c r="E263" s="18">
        <v>39.09</v>
      </c>
    </row>
    <row r="264" spans="1:5" ht="13.5">
      <c r="A264" s="35" t="s">
        <v>140</v>
      </c>
      <c r="B264" s="14" t="s">
        <v>439</v>
      </c>
      <c r="C264" s="20">
        <v>6</v>
      </c>
      <c r="D264" s="18">
        <f t="shared" si="10"/>
        <v>9.35</v>
      </c>
      <c r="E264" s="18">
        <v>56.1</v>
      </c>
    </row>
    <row r="265" spans="1:5" ht="13.5">
      <c r="A265" s="35" t="s">
        <v>140</v>
      </c>
      <c r="B265" s="14" t="s">
        <v>440</v>
      </c>
      <c r="C265" s="20">
        <v>5</v>
      </c>
      <c r="D265" s="18">
        <f t="shared" si="10"/>
        <v>9.196</v>
      </c>
      <c r="E265" s="18">
        <v>45.98</v>
      </c>
    </row>
    <row r="266" spans="1:5" ht="13.5">
      <c r="A266" s="35" t="s">
        <v>140</v>
      </c>
      <c r="B266" s="14" t="s">
        <v>441</v>
      </c>
      <c r="C266" s="20">
        <v>6</v>
      </c>
      <c r="D266" s="18">
        <f t="shared" si="10"/>
        <v>8.738333333333333</v>
      </c>
      <c r="E266" s="18">
        <v>52.43</v>
      </c>
    </row>
    <row r="267" spans="1:5" ht="13.5">
      <c r="A267" s="38" t="s">
        <v>442</v>
      </c>
      <c r="B267" s="22"/>
      <c r="C267" s="50">
        <f>SUM(C262:C266)</f>
        <v>315</v>
      </c>
      <c r="D267" s="24">
        <f t="shared" si="10"/>
        <v>7.932476190476191</v>
      </c>
      <c r="E267" s="24">
        <f>SUM(E262:E266)</f>
        <v>2498.73</v>
      </c>
    </row>
    <row r="268" spans="1:5" ht="13.5">
      <c r="A268" s="35" t="s">
        <v>141</v>
      </c>
      <c r="B268" s="14" t="s">
        <v>443</v>
      </c>
      <c r="C268" s="20">
        <v>32</v>
      </c>
      <c r="D268" s="18">
        <f t="shared" si="10"/>
        <v>8.4209375</v>
      </c>
      <c r="E268" s="18">
        <v>269.47</v>
      </c>
    </row>
    <row r="269" spans="1:5" ht="13.5">
      <c r="A269" s="35" t="s">
        <v>141</v>
      </c>
      <c r="B269" s="14" t="s">
        <v>444</v>
      </c>
      <c r="C269" s="20">
        <v>5</v>
      </c>
      <c r="D269" s="18">
        <f t="shared" si="10"/>
        <v>9.745999999999999</v>
      </c>
      <c r="E269" s="18">
        <v>48.73</v>
      </c>
    </row>
    <row r="270" spans="1:5" ht="13.5">
      <c r="A270" s="35" t="s">
        <v>141</v>
      </c>
      <c r="B270" s="14" t="s">
        <v>445</v>
      </c>
      <c r="C270" s="20">
        <v>7</v>
      </c>
      <c r="D270" s="18">
        <f t="shared" si="10"/>
        <v>9.455714285714285</v>
      </c>
      <c r="E270" s="18">
        <v>66.19</v>
      </c>
    </row>
    <row r="271" spans="1:5" ht="13.5">
      <c r="A271" s="35" t="s">
        <v>141</v>
      </c>
      <c r="B271" s="14" t="s">
        <v>446</v>
      </c>
      <c r="C271" s="20">
        <v>3</v>
      </c>
      <c r="D271" s="18">
        <f t="shared" si="10"/>
        <v>7.663333333333333</v>
      </c>
      <c r="E271" s="18">
        <v>22.99</v>
      </c>
    </row>
    <row r="272" spans="1:5" ht="13.5">
      <c r="A272" s="38" t="s">
        <v>447</v>
      </c>
      <c r="B272" s="22"/>
      <c r="C272" s="50">
        <f>SUM(C268:C271)</f>
        <v>47</v>
      </c>
      <c r="D272" s="24">
        <f t="shared" si="10"/>
        <v>8.667659574468086</v>
      </c>
      <c r="E272" s="24">
        <f>SUM(E268:E271)</f>
        <v>407.38000000000005</v>
      </c>
    </row>
    <row r="273" spans="1:5" ht="13.5">
      <c r="A273" s="35" t="s">
        <v>142</v>
      </c>
      <c r="B273" s="14" t="s">
        <v>448</v>
      </c>
      <c r="C273" s="20">
        <v>170</v>
      </c>
      <c r="D273" s="18">
        <f t="shared" si="10"/>
        <v>8.376117647058823</v>
      </c>
      <c r="E273" s="18">
        <v>1423.94</v>
      </c>
    </row>
    <row r="274" spans="1:5" ht="13.5">
      <c r="A274" s="35" t="s">
        <v>142</v>
      </c>
      <c r="B274" s="14" t="s">
        <v>449</v>
      </c>
      <c r="C274" s="20">
        <v>44</v>
      </c>
      <c r="D274" s="18">
        <f t="shared" si="10"/>
        <v>8.003636363636364</v>
      </c>
      <c r="E274" s="18">
        <v>352.16</v>
      </c>
    </row>
    <row r="275" spans="1:5" ht="13.5">
      <c r="A275" s="35" t="s">
        <v>142</v>
      </c>
      <c r="B275" s="14" t="s">
        <v>450</v>
      </c>
      <c r="C275" s="20">
        <v>21</v>
      </c>
      <c r="D275" s="18">
        <f t="shared" si="10"/>
        <v>9.720476190476191</v>
      </c>
      <c r="E275" s="18">
        <v>204.13</v>
      </c>
    </row>
    <row r="276" spans="1:5" ht="13.5">
      <c r="A276" s="35" t="s">
        <v>142</v>
      </c>
      <c r="B276" s="14" t="s">
        <v>451</v>
      </c>
      <c r="C276" s="20">
        <v>6</v>
      </c>
      <c r="D276" s="18">
        <f t="shared" si="10"/>
        <v>9.956666666666667</v>
      </c>
      <c r="E276" s="18">
        <v>59.74</v>
      </c>
    </row>
    <row r="277" spans="1:5" ht="13.5">
      <c r="A277" s="38" t="s">
        <v>452</v>
      </c>
      <c r="B277" s="22"/>
      <c r="C277" s="50">
        <f>SUM(C273:C276)</f>
        <v>241</v>
      </c>
      <c r="D277" s="24">
        <f t="shared" si="10"/>
        <v>8.464605809128631</v>
      </c>
      <c r="E277" s="24">
        <f>SUM(E273:E276)</f>
        <v>2039.97</v>
      </c>
    </row>
    <row r="278" spans="1:5" ht="13.5">
      <c r="A278" s="35" t="s">
        <v>143</v>
      </c>
      <c r="B278" s="14" t="s">
        <v>453</v>
      </c>
      <c r="C278" s="20">
        <v>43</v>
      </c>
      <c r="D278" s="18">
        <f t="shared" si="10"/>
        <v>8.373255813953488</v>
      </c>
      <c r="E278" s="18">
        <v>360.05</v>
      </c>
    </row>
    <row r="279" spans="1:5" ht="13.5">
      <c r="A279" s="35" t="s">
        <v>143</v>
      </c>
      <c r="B279" s="14" t="s">
        <v>454</v>
      </c>
      <c r="C279" s="20">
        <v>13</v>
      </c>
      <c r="D279" s="18">
        <f t="shared" si="10"/>
        <v>8.276923076923076</v>
      </c>
      <c r="E279" s="18">
        <v>107.6</v>
      </c>
    </row>
    <row r="280" spans="1:5" ht="13.5">
      <c r="A280" s="35" t="s">
        <v>143</v>
      </c>
      <c r="B280" s="14" t="s">
        <v>455</v>
      </c>
      <c r="C280" s="20">
        <v>2</v>
      </c>
      <c r="D280" s="18">
        <f t="shared" si="10"/>
        <v>9.2</v>
      </c>
      <c r="E280" s="18">
        <v>18.4</v>
      </c>
    </row>
    <row r="281" spans="1:5" ht="13.5">
      <c r="A281" s="38" t="s">
        <v>456</v>
      </c>
      <c r="B281" s="22"/>
      <c r="C281" s="50">
        <f>SUM(C278:C280)</f>
        <v>58</v>
      </c>
      <c r="D281" s="24">
        <f t="shared" si="10"/>
        <v>8.380172413793103</v>
      </c>
      <c r="E281" s="24">
        <f>SUM(E278:E280)</f>
        <v>486.04999999999995</v>
      </c>
    </row>
    <row r="282" spans="1:5" ht="13.5">
      <c r="A282" s="35" t="s">
        <v>144</v>
      </c>
      <c r="B282" s="14" t="s">
        <v>457</v>
      </c>
      <c r="C282" s="20">
        <v>53</v>
      </c>
      <c r="D282" s="18">
        <f t="shared" si="10"/>
        <v>7.902830188679245</v>
      </c>
      <c r="E282" s="18">
        <v>418.85</v>
      </c>
    </row>
    <row r="283" spans="1:5" ht="13.5">
      <c r="A283" s="35" t="s">
        <v>144</v>
      </c>
      <c r="B283" s="14" t="s">
        <v>458</v>
      </c>
      <c r="C283" s="20">
        <v>12</v>
      </c>
      <c r="D283" s="18">
        <f t="shared" si="10"/>
        <v>8.926666666666668</v>
      </c>
      <c r="E283" s="18">
        <v>107.12</v>
      </c>
    </row>
    <row r="284" spans="1:5" ht="13.5">
      <c r="A284" s="35" t="s">
        <v>144</v>
      </c>
      <c r="B284" s="14" t="s">
        <v>459</v>
      </c>
      <c r="C284" s="20">
        <v>2</v>
      </c>
      <c r="D284" s="18">
        <f t="shared" si="10"/>
        <v>10.12</v>
      </c>
      <c r="E284" s="18">
        <v>20.24</v>
      </c>
    </row>
    <row r="285" spans="1:5" ht="13.5">
      <c r="A285" s="35" t="s">
        <v>144</v>
      </c>
      <c r="B285" s="14" t="s">
        <v>460</v>
      </c>
      <c r="C285" s="20">
        <v>17</v>
      </c>
      <c r="D285" s="18">
        <f t="shared" si="10"/>
        <v>8.140588235294118</v>
      </c>
      <c r="E285" s="18">
        <v>138.39</v>
      </c>
    </row>
    <row r="286" spans="1:5" ht="13.5">
      <c r="A286" s="38" t="s">
        <v>461</v>
      </c>
      <c r="B286" s="22"/>
      <c r="C286" s="50">
        <f>SUM(C282:C285)</f>
        <v>84</v>
      </c>
      <c r="D286" s="24">
        <f aca="true" t="shared" si="11" ref="D286:D317">IF(C286=0,"",E286/C286)</f>
        <v>8.15</v>
      </c>
      <c r="E286" s="24">
        <f>SUM(E282:E285)</f>
        <v>684.6</v>
      </c>
    </row>
    <row r="287" spans="1:5" ht="13.5">
      <c r="A287" s="35" t="s">
        <v>145</v>
      </c>
      <c r="B287" s="14" t="s">
        <v>462</v>
      </c>
      <c r="C287" s="20">
        <v>131</v>
      </c>
      <c r="D287" s="18">
        <f t="shared" si="11"/>
        <v>7.560458015267176</v>
      </c>
      <c r="E287" s="18">
        <v>990.42</v>
      </c>
    </row>
    <row r="288" spans="1:5" ht="13.5">
      <c r="A288" s="35" t="s">
        <v>145</v>
      </c>
      <c r="B288" s="14" t="s">
        <v>463</v>
      </c>
      <c r="C288" s="20">
        <v>10</v>
      </c>
      <c r="D288" s="18">
        <f t="shared" si="11"/>
        <v>8.921</v>
      </c>
      <c r="E288" s="18">
        <v>89.21</v>
      </c>
    </row>
    <row r="289" spans="1:5" ht="13.5">
      <c r="A289" s="35" t="s">
        <v>145</v>
      </c>
      <c r="B289" s="14" t="s">
        <v>464</v>
      </c>
      <c r="C289" s="20">
        <v>33</v>
      </c>
      <c r="D289" s="18">
        <f t="shared" si="11"/>
        <v>7.329393939393939</v>
      </c>
      <c r="E289" s="18">
        <v>241.87</v>
      </c>
    </row>
    <row r="290" spans="1:5" ht="13.5">
      <c r="A290" s="35" t="s">
        <v>145</v>
      </c>
      <c r="B290" s="14" t="s">
        <v>465</v>
      </c>
      <c r="C290" s="20">
        <v>35</v>
      </c>
      <c r="D290" s="18">
        <f t="shared" si="11"/>
        <v>9.09057142857143</v>
      </c>
      <c r="E290" s="18">
        <v>318.17</v>
      </c>
    </row>
    <row r="291" spans="1:5" ht="13.5">
      <c r="A291" s="35" t="s">
        <v>145</v>
      </c>
      <c r="B291" s="14" t="s">
        <v>466</v>
      </c>
      <c r="C291" s="20">
        <v>18</v>
      </c>
      <c r="D291" s="18">
        <f t="shared" si="11"/>
        <v>8.275555555555556</v>
      </c>
      <c r="E291" s="18">
        <v>148.96</v>
      </c>
    </row>
    <row r="292" spans="1:5" ht="13.5">
      <c r="A292" s="35" t="s">
        <v>145</v>
      </c>
      <c r="B292" s="14" t="s">
        <v>467</v>
      </c>
      <c r="C292" s="20">
        <v>18</v>
      </c>
      <c r="D292" s="18">
        <f t="shared" si="11"/>
        <v>9.808333333333334</v>
      </c>
      <c r="E292" s="18">
        <v>176.55</v>
      </c>
    </row>
    <row r="293" spans="1:5" ht="13.5">
      <c r="A293" s="35" t="s">
        <v>145</v>
      </c>
      <c r="B293" s="14" t="s">
        <v>468</v>
      </c>
      <c r="C293" s="20">
        <v>13</v>
      </c>
      <c r="D293" s="18">
        <f t="shared" si="11"/>
        <v>5.519230769230769</v>
      </c>
      <c r="E293" s="18">
        <v>71.75</v>
      </c>
    </row>
    <row r="294" spans="1:5" ht="13.5">
      <c r="A294" s="38" t="s">
        <v>469</v>
      </c>
      <c r="B294" s="22"/>
      <c r="C294" s="50">
        <f>SUM(C287:C293)</f>
        <v>258</v>
      </c>
      <c r="D294" s="24">
        <f t="shared" si="11"/>
        <v>7.8950775193798455</v>
      </c>
      <c r="E294" s="24">
        <f>SUM(E287:E293)</f>
        <v>2036.93</v>
      </c>
    </row>
    <row r="295" spans="1:5" ht="13.5">
      <c r="A295" s="35" t="s">
        <v>146</v>
      </c>
      <c r="B295" s="14" t="s">
        <v>470</v>
      </c>
      <c r="C295" s="20">
        <v>418</v>
      </c>
      <c r="D295" s="18">
        <f t="shared" si="11"/>
        <v>8.266698564593302</v>
      </c>
      <c r="E295" s="18">
        <v>3455.48</v>
      </c>
    </row>
    <row r="296" spans="1:5" ht="13.5">
      <c r="A296" s="35" t="s">
        <v>146</v>
      </c>
      <c r="B296" s="14" t="s">
        <v>471</v>
      </c>
      <c r="C296" s="20">
        <v>23</v>
      </c>
      <c r="D296" s="18">
        <f t="shared" si="11"/>
        <v>8.136521739130433</v>
      </c>
      <c r="E296" s="18">
        <v>187.14</v>
      </c>
    </row>
    <row r="297" spans="1:5" ht="13.5">
      <c r="A297" s="35" t="s">
        <v>146</v>
      </c>
      <c r="B297" s="14" t="s">
        <v>472</v>
      </c>
      <c r="C297" s="20">
        <v>1</v>
      </c>
      <c r="D297" s="18">
        <f t="shared" si="11"/>
        <v>9.2</v>
      </c>
      <c r="E297" s="18">
        <v>9.2</v>
      </c>
    </row>
    <row r="298" spans="1:5" ht="13.5">
      <c r="A298" s="35" t="s">
        <v>146</v>
      </c>
      <c r="B298" s="14" t="s">
        <v>473</v>
      </c>
      <c r="C298" s="20">
        <v>84</v>
      </c>
      <c r="D298" s="18">
        <f t="shared" si="11"/>
        <v>3.678928571428571</v>
      </c>
      <c r="E298" s="18">
        <v>309.03</v>
      </c>
    </row>
    <row r="299" spans="1:5" ht="13.5">
      <c r="A299" s="35" t="s">
        <v>146</v>
      </c>
      <c r="B299" s="14" t="s">
        <v>474</v>
      </c>
      <c r="C299" s="20">
        <v>6</v>
      </c>
      <c r="D299" s="18">
        <f t="shared" si="11"/>
        <v>3.6766666666666663</v>
      </c>
      <c r="E299" s="18">
        <v>22.06</v>
      </c>
    </row>
    <row r="300" spans="1:5" ht="13.5">
      <c r="A300" s="38" t="s">
        <v>475</v>
      </c>
      <c r="B300" s="22"/>
      <c r="C300" s="50">
        <f>SUM(C295:C299)</f>
        <v>532</v>
      </c>
      <c r="D300" s="24">
        <f t="shared" si="11"/>
        <v>7.486672932330826</v>
      </c>
      <c r="E300" s="24">
        <f>SUM(E295:E299)</f>
        <v>3982.9099999999994</v>
      </c>
    </row>
    <row r="301" spans="1:5" ht="13.5">
      <c r="A301" s="35" t="s">
        <v>147</v>
      </c>
      <c r="B301" s="14" t="s">
        <v>476</v>
      </c>
      <c r="C301" s="20">
        <v>25</v>
      </c>
      <c r="D301" s="18">
        <f t="shared" si="11"/>
        <v>2.7592000000000003</v>
      </c>
      <c r="E301" s="18">
        <v>68.98</v>
      </c>
    </row>
    <row r="302" spans="1:5" ht="13.5">
      <c r="A302" s="35" t="s">
        <v>147</v>
      </c>
      <c r="B302" s="14" t="s">
        <v>477</v>
      </c>
      <c r="C302" s="20">
        <v>11</v>
      </c>
      <c r="D302" s="18">
        <f t="shared" si="11"/>
        <v>2.7590909090909093</v>
      </c>
      <c r="E302" s="18">
        <v>30.35</v>
      </c>
    </row>
    <row r="303" spans="1:5" ht="13.5">
      <c r="A303" s="38" t="s">
        <v>478</v>
      </c>
      <c r="B303" s="22"/>
      <c r="C303" s="50">
        <f>SUM(C301:C302)</f>
        <v>36</v>
      </c>
      <c r="D303" s="24">
        <f t="shared" si="11"/>
        <v>2.759166666666667</v>
      </c>
      <c r="E303" s="24">
        <f>SUM(E301:E302)</f>
        <v>99.33000000000001</v>
      </c>
    </row>
    <row r="304" spans="1:5" ht="13.5">
      <c r="A304" s="35" t="s">
        <v>148</v>
      </c>
      <c r="B304" s="14" t="s">
        <v>479</v>
      </c>
      <c r="C304" s="20">
        <v>1117</v>
      </c>
      <c r="D304" s="18">
        <f t="shared" si="11"/>
        <v>8.453097582811102</v>
      </c>
      <c r="E304" s="18">
        <v>9442.11</v>
      </c>
    </row>
    <row r="305" spans="1:5" ht="13.5">
      <c r="A305" s="35" t="s">
        <v>148</v>
      </c>
      <c r="B305" s="14" t="s">
        <v>480</v>
      </c>
      <c r="C305" s="20">
        <v>18</v>
      </c>
      <c r="D305" s="18">
        <f t="shared" si="11"/>
        <v>9.654444444444444</v>
      </c>
      <c r="E305" s="18">
        <v>173.78</v>
      </c>
    </row>
    <row r="306" spans="1:5" ht="13.5">
      <c r="A306" s="35" t="s">
        <v>148</v>
      </c>
      <c r="B306" s="14" t="s">
        <v>481</v>
      </c>
      <c r="C306" s="20">
        <v>7</v>
      </c>
      <c r="D306" s="18">
        <f t="shared" si="11"/>
        <v>7.817142857142857</v>
      </c>
      <c r="E306" s="18">
        <v>54.72</v>
      </c>
    </row>
    <row r="307" spans="1:5" ht="13.5">
      <c r="A307" s="35" t="s">
        <v>148</v>
      </c>
      <c r="B307" s="14" t="s">
        <v>482</v>
      </c>
      <c r="C307" s="20">
        <v>22</v>
      </c>
      <c r="D307" s="18">
        <f t="shared" si="11"/>
        <v>9.530454545454544</v>
      </c>
      <c r="E307" s="18">
        <v>209.67</v>
      </c>
    </row>
    <row r="308" spans="1:5" ht="13.5">
      <c r="A308" s="35" t="s">
        <v>148</v>
      </c>
      <c r="B308" s="14" t="s">
        <v>483</v>
      </c>
      <c r="C308" s="20">
        <v>38</v>
      </c>
      <c r="D308" s="18">
        <f t="shared" si="11"/>
        <v>6.4360526315789475</v>
      </c>
      <c r="E308" s="18">
        <v>244.57</v>
      </c>
    </row>
    <row r="309" spans="1:5" ht="13.5">
      <c r="A309" s="38" t="s">
        <v>484</v>
      </c>
      <c r="B309" s="22"/>
      <c r="C309" s="50">
        <f>SUM(C304:C308)</f>
        <v>1202</v>
      </c>
      <c r="D309" s="24">
        <f t="shared" si="11"/>
        <v>8.423336106489185</v>
      </c>
      <c r="E309" s="24">
        <f>SUM(E304:E308)</f>
        <v>10124.85</v>
      </c>
    </row>
    <row r="310" spans="1:5" ht="13.5">
      <c r="A310" s="35" t="s">
        <v>150</v>
      </c>
      <c r="B310" s="14" t="s">
        <v>485</v>
      </c>
      <c r="C310" s="20">
        <v>130</v>
      </c>
      <c r="D310" s="18">
        <f t="shared" si="11"/>
        <v>7.946538461538461</v>
      </c>
      <c r="E310" s="18">
        <v>1033.05</v>
      </c>
    </row>
    <row r="311" spans="1:5" ht="13.5">
      <c r="A311" s="35" t="s">
        <v>150</v>
      </c>
      <c r="B311" s="14" t="s">
        <v>486</v>
      </c>
      <c r="C311" s="20">
        <v>3</v>
      </c>
      <c r="D311" s="18">
        <f t="shared" si="11"/>
        <v>6.743333333333333</v>
      </c>
      <c r="E311" s="18">
        <v>20.23</v>
      </c>
    </row>
    <row r="312" spans="1:5" ht="13.5">
      <c r="A312" s="35" t="s">
        <v>150</v>
      </c>
      <c r="B312" s="14" t="s">
        <v>487</v>
      </c>
      <c r="C312" s="20">
        <v>13</v>
      </c>
      <c r="D312" s="18">
        <f t="shared" si="11"/>
        <v>9.303076923076922</v>
      </c>
      <c r="E312" s="18">
        <v>120.94</v>
      </c>
    </row>
    <row r="313" spans="1:5" ht="13.5">
      <c r="A313" s="35" t="s">
        <v>150</v>
      </c>
      <c r="B313" s="14" t="s">
        <v>488</v>
      </c>
      <c r="C313" s="20">
        <v>12</v>
      </c>
      <c r="D313" s="18">
        <f t="shared" si="11"/>
        <v>9.081666666666667</v>
      </c>
      <c r="E313" s="18">
        <v>108.98</v>
      </c>
    </row>
    <row r="314" spans="1:5" ht="13.5">
      <c r="A314" s="38" t="s">
        <v>489</v>
      </c>
      <c r="B314" s="22"/>
      <c r="C314" s="50">
        <f>SUM(C310:C313)</f>
        <v>158</v>
      </c>
      <c r="D314" s="24">
        <f t="shared" si="11"/>
        <v>8.121518987341773</v>
      </c>
      <c r="E314" s="24">
        <f>SUM(E310:E313)</f>
        <v>1283.2</v>
      </c>
    </row>
    <row r="315" spans="1:5" ht="13.5">
      <c r="A315" s="27" t="s">
        <v>151</v>
      </c>
      <c r="B315" s="45"/>
      <c r="C315" s="58">
        <f>SUM(C257,C261,C267,C272,C277,C281,C286,C294,C300,C303,C309,C314)</f>
        <v>3068</v>
      </c>
      <c r="D315" s="28">
        <f t="shared" si="11"/>
        <v>8.091056062581488</v>
      </c>
      <c r="E315" s="28">
        <f>SUM(E257,E261,E267,E272,E277,E281,E286,E294,E300,E303,E309,E314)</f>
        <v>24823.360000000004</v>
      </c>
    </row>
    <row r="316" spans="1:5" ht="13.5">
      <c r="A316" s="15" t="s">
        <v>152</v>
      </c>
      <c r="B316" s="14"/>
      <c r="C316" s="20"/>
      <c r="D316" s="18"/>
      <c r="E316" s="18"/>
    </row>
    <row r="317" spans="1:5" ht="13.5">
      <c r="A317" s="35" t="s">
        <v>153</v>
      </c>
      <c r="B317" s="14" t="s">
        <v>490</v>
      </c>
      <c r="C317" s="20">
        <v>4</v>
      </c>
      <c r="D317" s="18">
        <f aca="true" t="shared" si="12" ref="D317:D323">IF(C317=0,"",E317/C317)</f>
        <v>11.7225</v>
      </c>
      <c r="E317" s="18">
        <v>46.89</v>
      </c>
    </row>
    <row r="318" spans="1:5" ht="13.5">
      <c r="A318" s="35" t="s">
        <v>153</v>
      </c>
      <c r="B318" s="14" t="s">
        <v>491</v>
      </c>
      <c r="C318" s="20">
        <v>3</v>
      </c>
      <c r="D318" s="18">
        <f t="shared" si="12"/>
        <v>10.573333333333332</v>
      </c>
      <c r="E318" s="18">
        <v>31.72</v>
      </c>
    </row>
    <row r="319" spans="1:5" ht="13.5">
      <c r="A319" s="38" t="s">
        <v>492</v>
      </c>
      <c r="B319" s="22"/>
      <c r="C319" s="50">
        <f>SUM(C317:C318)</f>
        <v>7</v>
      </c>
      <c r="D319" s="24">
        <f t="shared" si="12"/>
        <v>11.23</v>
      </c>
      <c r="E319" s="24">
        <f>SUM(E317:E318)</f>
        <v>78.61</v>
      </c>
    </row>
    <row r="320" spans="1:5" ht="13.5">
      <c r="A320" s="35" t="s">
        <v>154</v>
      </c>
      <c r="B320" s="14" t="s">
        <v>493</v>
      </c>
      <c r="C320" s="20">
        <v>14</v>
      </c>
      <c r="D320" s="18">
        <f t="shared" si="12"/>
        <v>13.727142857142857</v>
      </c>
      <c r="E320" s="18">
        <v>192.18</v>
      </c>
    </row>
    <row r="321" spans="1:5" ht="13.5">
      <c r="A321" s="35" t="s">
        <v>154</v>
      </c>
      <c r="B321" s="14" t="s">
        <v>494</v>
      </c>
      <c r="C321" s="20">
        <v>12</v>
      </c>
      <c r="D321" s="18">
        <f t="shared" si="12"/>
        <v>13.792499999999999</v>
      </c>
      <c r="E321" s="18">
        <v>165.51</v>
      </c>
    </row>
    <row r="322" spans="1:5" ht="13.5">
      <c r="A322" s="38" t="s">
        <v>495</v>
      </c>
      <c r="B322" s="22"/>
      <c r="C322" s="50">
        <f>SUM(C320:C321)</f>
        <v>26</v>
      </c>
      <c r="D322" s="24">
        <f t="shared" si="12"/>
        <v>13.757307692307693</v>
      </c>
      <c r="E322" s="24">
        <f>SUM(E320:E321)</f>
        <v>357.69</v>
      </c>
    </row>
    <row r="323" spans="1:5" ht="13.5">
      <c r="A323" s="27" t="s">
        <v>155</v>
      </c>
      <c r="B323" s="45"/>
      <c r="C323" s="58">
        <f>SUM(C319,C322)</f>
        <v>33</v>
      </c>
      <c r="D323" s="28">
        <f t="shared" si="12"/>
        <v>13.22121212121212</v>
      </c>
      <c r="E323" s="28">
        <f>SUM(E319,E322)</f>
        <v>436.3</v>
      </c>
    </row>
    <row r="324" spans="1:5" ht="13.5">
      <c r="A324" s="15" t="s">
        <v>156</v>
      </c>
      <c r="B324" s="14"/>
      <c r="C324" s="20"/>
      <c r="D324" s="18"/>
      <c r="E324" s="18"/>
    </row>
    <row r="325" spans="1:5" ht="13.5">
      <c r="A325" s="35" t="s">
        <v>157</v>
      </c>
      <c r="B325" s="14" t="s">
        <v>496</v>
      </c>
      <c r="C325" s="20">
        <v>8</v>
      </c>
      <c r="D325" s="18">
        <f aca="true" t="shared" si="13" ref="D325:D330">IF(C325=0,"",E325/C325)</f>
        <v>8.39</v>
      </c>
      <c r="E325" s="18">
        <v>67.12</v>
      </c>
    </row>
    <row r="326" spans="1:5" ht="13.5">
      <c r="A326" s="35" t="s">
        <v>157</v>
      </c>
      <c r="B326" s="14" t="s">
        <v>497</v>
      </c>
      <c r="C326" s="20">
        <v>80</v>
      </c>
      <c r="D326" s="18">
        <f t="shared" si="13"/>
        <v>7.202249999999999</v>
      </c>
      <c r="E326" s="18">
        <v>576.18</v>
      </c>
    </row>
    <row r="327" spans="1:5" ht="13.5">
      <c r="A327" s="35" t="s">
        <v>157</v>
      </c>
      <c r="B327" s="14" t="s">
        <v>498</v>
      </c>
      <c r="C327" s="20">
        <v>28</v>
      </c>
      <c r="D327" s="18">
        <f t="shared" si="13"/>
        <v>7.356428571428571</v>
      </c>
      <c r="E327" s="18">
        <v>205.98</v>
      </c>
    </row>
    <row r="328" spans="1:5" ht="13.5">
      <c r="A328" s="35" t="s">
        <v>157</v>
      </c>
      <c r="B328" s="14" t="s">
        <v>499</v>
      </c>
      <c r="C328" s="20">
        <v>54</v>
      </c>
      <c r="D328" s="18">
        <f t="shared" si="13"/>
        <v>8.183148148148147</v>
      </c>
      <c r="E328" s="18">
        <v>441.89</v>
      </c>
    </row>
    <row r="329" spans="1:5" ht="13.5">
      <c r="A329" s="38" t="s">
        <v>500</v>
      </c>
      <c r="B329" s="22"/>
      <c r="C329" s="50">
        <f>SUM(C325:C328)</f>
        <v>170</v>
      </c>
      <c r="D329" s="24">
        <f t="shared" si="13"/>
        <v>7.5951176470588235</v>
      </c>
      <c r="E329" s="24">
        <f>SUM(E325:E328)</f>
        <v>1291.17</v>
      </c>
    </row>
    <row r="330" spans="1:5" ht="13.5">
      <c r="A330" s="27" t="s">
        <v>158</v>
      </c>
      <c r="B330" s="45"/>
      <c r="C330" s="58">
        <f>SUM(C329)</f>
        <v>170</v>
      </c>
      <c r="D330" s="28">
        <f t="shared" si="13"/>
        <v>7.5951176470588235</v>
      </c>
      <c r="E330" s="28">
        <f>SUM(E329)</f>
        <v>1291.17</v>
      </c>
    </row>
    <row r="331" spans="1:5" ht="13.5">
      <c r="A331" s="15" t="s">
        <v>159</v>
      </c>
      <c r="B331" s="14"/>
      <c r="C331" s="20"/>
      <c r="D331" s="18"/>
      <c r="E331" s="18"/>
    </row>
    <row r="332" spans="1:5" ht="13.5">
      <c r="A332" s="35" t="s">
        <v>175</v>
      </c>
      <c r="B332" s="14" t="s">
        <v>501</v>
      </c>
      <c r="C332" s="20">
        <v>223</v>
      </c>
      <c r="D332" s="18">
        <f aca="true" t="shared" si="14" ref="D332:D347">IF(C332=0,"",E332/C332)</f>
        <v>2.758744394618834</v>
      </c>
      <c r="E332" s="18">
        <v>615.2</v>
      </c>
    </row>
    <row r="333" spans="1:5" ht="13.5">
      <c r="A333" s="35" t="s">
        <v>175</v>
      </c>
      <c r="B333" s="14" t="s">
        <v>502</v>
      </c>
      <c r="C333" s="20">
        <v>4</v>
      </c>
      <c r="D333" s="18">
        <f t="shared" si="14"/>
        <v>91.9525</v>
      </c>
      <c r="E333" s="18">
        <v>367.81</v>
      </c>
    </row>
    <row r="334" spans="1:5" ht="13.5">
      <c r="A334" s="38" t="s">
        <v>503</v>
      </c>
      <c r="B334" s="22"/>
      <c r="C334" s="50">
        <f>SUM(C332:C333)</f>
        <v>227</v>
      </c>
      <c r="D334" s="24">
        <f t="shared" si="14"/>
        <v>4.3304405286343615</v>
      </c>
      <c r="E334" s="24">
        <f>SUM(E332:E333)</f>
        <v>983.01</v>
      </c>
    </row>
    <row r="335" spans="1:5" ht="13.5">
      <c r="A335" s="35" t="s">
        <v>76</v>
      </c>
      <c r="B335" s="14" t="s">
        <v>504</v>
      </c>
      <c r="C335" s="20">
        <v>8027</v>
      </c>
      <c r="D335" s="18">
        <f t="shared" si="14"/>
        <v>5.628691914787592</v>
      </c>
      <c r="E335" s="18">
        <v>45181.51</v>
      </c>
    </row>
    <row r="336" spans="1:5" ht="13.5">
      <c r="A336" s="35" t="s">
        <v>76</v>
      </c>
      <c r="B336" s="14" t="s">
        <v>505</v>
      </c>
      <c r="C336" s="20">
        <v>683</v>
      </c>
      <c r="D336" s="18">
        <f t="shared" si="14"/>
        <v>5.520805270863836</v>
      </c>
      <c r="E336" s="18">
        <v>3770.71</v>
      </c>
    </row>
    <row r="337" spans="1:5" ht="13.5">
      <c r="A337" s="35" t="s">
        <v>76</v>
      </c>
      <c r="B337" s="14" t="s">
        <v>506</v>
      </c>
      <c r="C337" s="20">
        <v>118</v>
      </c>
      <c r="D337" s="18">
        <f t="shared" si="14"/>
        <v>6.9906779661016945</v>
      </c>
      <c r="E337" s="18">
        <v>824.9</v>
      </c>
    </row>
    <row r="338" spans="1:5" ht="13.5">
      <c r="A338" s="35" t="s">
        <v>76</v>
      </c>
      <c r="B338" s="14" t="s">
        <v>507</v>
      </c>
      <c r="C338" s="20">
        <v>714</v>
      </c>
      <c r="D338" s="18">
        <f t="shared" si="14"/>
        <v>6.574985994397759</v>
      </c>
      <c r="E338" s="18">
        <v>4694.54</v>
      </c>
    </row>
    <row r="339" spans="1:5" ht="13.5">
      <c r="A339" s="35" t="s">
        <v>76</v>
      </c>
      <c r="B339" s="14" t="s">
        <v>508</v>
      </c>
      <c r="C339" s="20">
        <v>429</v>
      </c>
      <c r="D339" s="18">
        <f t="shared" si="14"/>
        <v>8.195081585081585</v>
      </c>
      <c r="E339" s="18">
        <v>3515.69</v>
      </c>
    </row>
    <row r="340" spans="1:5" ht="13.5">
      <c r="A340" s="35" t="s">
        <v>76</v>
      </c>
      <c r="B340" s="14" t="s">
        <v>509</v>
      </c>
      <c r="C340" s="20">
        <v>66</v>
      </c>
      <c r="D340" s="18">
        <f t="shared" si="14"/>
        <v>5.516666666666667</v>
      </c>
      <c r="E340" s="18">
        <v>364.1</v>
      </c>
    </row>
    <row r="341" spans="1:5" ht="13.5">
      <c r="A341" s="35" t="s">
        <v>76</v>
      </c>
      <c r="B341" s="14" t="s">
        <v>510</v>
      </c>
      <c r="C341" s="20">
        <v>1216</v>
      </c>
      <c r="D341" s="18">
        <f t="shared" si="14"/>
        <v>6.437491776315789</v>
      </c>
      <c r="E341" s="18">
        <v>7827.99</v>
      </c>
    </row>
    <row r="342" spans="1:5" ht="13.5">
      <c r="A342" s="35" t="s">
        <v>76</v>
      </c>
      <c r="B342" s="14" t="s">
        <v>511</v>
      </c>
      <c r="C342" s="20">
        <v>406</v>
      </c>
      <c r="D342" s="18">
        <f t="shared" si="14"/>
        <v>1.839655172413793</v>
      </c>
      <c r="E342" s="18">
        <v>746.9</v>
      </c>
    </row>
    <row r="343" spans="1:5" ht="13.5">
      <c r="A343" s="35" t="s">
        <v>76</v>
      </c>
      <c r="B343" s="14" t="s">
        <v>512</v>
      </c>
      <c r="C343" s="20">
        <v>202</v>
      </c>
      <c r="D343" s="18">
        <f t="shared" si="14"/>
        <v>0.92</v>
      </c>
      <c r="E343" s="18">
        <v>185.84</v>
      </c>
    </row>
    <row r="344" spans="1:5" ht="13.5">
      <c r="A344" s="35" t="s">
        <v>76</v>
      </c>
      <c r="B344" s="14" t="s">
        <v>513</v>
      </c>
      <c r="C344" s="20">
        <v>4</v>
      </c>
      <c r="D344" s="18">
        <f t="shared" si="14"/>
        <v>16.55</v>
      </c>
      <c r="E344" s="18">
        <v>66.2</v>
      </c>
    </row>
    <row r="345" spans="1:5" ht="13.5">
      <c r="A345" s="38" t="s">
        <v>263</v>
      </c>
      <c r="B345" s="22"/>
      <c r="C345" s="50">
        <f>SUM(C335:C344)</f>
        <v>11865</v>
      </c>
      <c r="D345" s="24">
        <f t="shared" si="14"/>
        <v>5.661894648124735</v>
      </c>
      <c r="E345" s="24">
        <f>SUM(E335:E344)</f>
        <v>67178.37999999999</v>
      </c>
    </row>
    <row r="346" spans="1:5" ht="13.5">
      <c r="A346" s="27" t="s">
        <v>176</v>
      </c>
      <c r="B346" s="45"/>
      <c r="C346" s="58">
        <f>SUM(C334,C345)</f>
        <v>12092</v>
      </c>
      <c r="D346" s="28">
        <f t="shared" si="14"/>
        <v>5.636899603043333</v>
      </c>
      <c r="E346" s="28">
        <f>SUM(E334,E345)</f>
        <v>68161.38999999998</v>
      </c>
    </row>
    <row r="347" spans="1:5" ht="13.5">
      <c r="A347" s="31" t="s">
        <v>177</v>
      </c>
      <c r="B347" s="31"/>
      <c r="C347" s="52">
        <f>SUM(C173,C252,C315,C323,C330,C346)</f>
        <v>22179</v>
      </c>
      <c r="D347" s="32">
        <f t="shared" si="14"/>
        <v>6.750817890797601</v>
      </c>
      <c r="E347" s="32">
        <f>SUM(E173,E252,E315,E323,E330,E346)</f>
        <v>149726.38999999998</v>
      </c>
    </row>
    <row r="348" spans="1:5" ht="13.5">
      <c r="A348" s="14" t="s">
        <v>23</v>
      </c>
      <c r="B348" s="14"/>
      <c r="C348" s="20"/>
      <c r="D348" s="18"/>
      <c r="E348" s="18"/>
    </row>
    <row r="349" spans="1:5" ht="13.5">
      <c r="A349" s="15" t="s">
        <v>178</v>
      </c>
      <c r="B349" s="14"/>
      <c r="C349" s="20"/>
      <c r="D349" s="18"/>
      <c r="E349" s="18"/>
    </row>
    <row r="350" spans="1:5" ht="13.5">
      <c r="A350" s="35" t="s">
        <v>178</v>
      </c>
      <c r="B350" s="14" t="s">
        <v>514</v>
      </c>
      <c r="C350" s="20">
        <v>293</v>
      </c>
      <c r="D350" s="18">
        <f aca="true" t="shared" si="15" ref="D350:D356">IF(C350=0,"",E350/C350)</f>
        <v>4.4868941979522186</v>
      </c>
      <c r="E350" s="18">
        <v>1314.66</v>
      </c>
    </row>
    <row r="351" spans="1:5" ht="13.5">
      <c r="A351" s="35" t="s">
        <v>178</v>
      </c>
      <c r="B351" s="14" t="s">
        <v>515</v>
      </c>
      <c r="C351" s="20">
        <v>1032</v>
      </c>
      <c r="D351" s="18">
        <f t="shared" si="15"/>
        <v>2.2859496124031007</v>
      </c>
      <c r="E351" s="18">
        <v>2359.1</v>
      </c>
    </row>
    <row r="352" spans="1:5" ht="13.5">
      <c r="A352" s="35" t="s">
        <v>178</v>
      </c>
      <c r="B352" s="14" t="s">
        <v>516</v>
      </c>
      <c r="C352" s="20">
        <v>77</v>
      </c>
      <c r="D352" s="18">
        <f t="shared" si="15"/>
        <v>3.2196103896103896</v>
      </c>
      <c r="E352" s="18">
        <v>247.91</v>
      </c>
    </row>
    <row r="353" spans="1:5" ht="13.5">
      <c r="A353" s="35" t="s">
        <v>178</v>
      </c>
      <c r="B353" s="14" t="s">
        <v>517</v>
      </c>
      <c r="C353" s="20">
        <v>65</v>
      </c>
      <c r="D353" s="18">
        <f t="shared" si="15"/>
        <v>2.7575384615384615</v>
      </c>
      <c r="E353" s="18">
        <v>179.24</v>
      </c>
    </row>
    <row r="354" spans="1:5" ht="13.5">
      <c r="A354" s="38" t="s">
        <v>180</v>
      </c>
      <c r="B354" s="22"/>
      <c r="C354" s="50">
        <f>SUM(C350:C353)</f>
        <v>1467</v>
      </c>
      <c r="D354" s="24">
        <f t="shared" si="15"/>
        <v>2.7954396728016357</v>
      </c>
      <c r="E354" s="24">
        <f>SUM(E350:E353)</f>
        <v>4100.91</v>
      </c>
    </row>
    <row r="355" spans="1:5" ht="13.5">
      <c r="A355" s="27" t="s">
        <v>180</v>
      </c>
      <c r="B355" s="45"/>
      <c r="C355" s="58">
        <f>SUM(C354)</f>
        <v>1467</v>
      </c>
      <c r="D355" s="28">
        <f t="shared" si="15"/>
        <v>2.7954396728016357</v>
      </c>
      <c r="E355" s="28">
        <f>SUM(E354)</f>
        <v>4100.91</v>
      </c>
    </row>
    <row r="356" spans="1:5" ht="13.5">
      <c r="A356" s="31" t="s">
        <v>181</v>
      </c>
      <c r="B356" s="31"/>
      <c r="C356" s="52">
        <f>SUM(C355)</f>
        <v>1467</v>
      </c>
      <c r="D356" s="32">
        <f t="shared" si="15"/>
        <v>2.7954396728016357</v>
      </c>
      <c r="E356" s="32">
        <f>SUM(E355)</f>
        <v>4100.91</v>
      </c>
    </row>
    <row r="357" spans="1:5" ht="13.5">
      <c r="A357" s="14" t="s">
        <v>24</v>
      </c>
      <c r="B357" s="14"/>
      <c r="C357" s="20"/>
      <c r="D357" s="18"/>
      <c r="E357" s="18"/>
    </row>
    <row r="358" spans="1:5" ht="13.5">
      <c r="A358" s="15" t="s">
        <v>182</v>
      </c>
      <c r="B358" s="14"/>
      <c r="C358" s="20"/>
      <c r="D358" s="18"/>
      <c r="E358" s="18"/>
    </row>
    <row r="359" spans="1:5" ht="13.5">
      <c r="A359" s="35" t="s">
        <v>183</v>
      </c>
      <c r="B359" s="14" t="s">
        <v>518</v>
      </c>
      <c r="C359" s="20">
        <v>110</v>
      </c>
      <c r="D359" s="18">
        <f aca="true" t="shared" si="16" ref="D359:D375">IF(C359=0,"",E359/C359)</f>
        <v>10.23109090909091</v>
      </c>
      <c r="E359" s="18">
        <v>1125.42</v>
      </c>
    </row>
    <row r="360" spans="1:5" ht="13.5">
      <c r="A360" s="35" t="s">
        <v>183</v>
      </c>
      <c r="B360" s="14" t="s">
        <v>519</v>
      </c>
      <c r="C360" s="20">
        <v>20</v>
      </c>
      <c r="D360" s="18">
        <f t="shared" si="16"/>
        <v>39.2645</v>
      </c>
      <c r="E360" s="18">
        <v>785.29</v>
      </c>
    </row>
    <row r="361" spans="1:5" ht="13.5">
      <c r="A361" s="38" t="s">
        <v>520</v>
      </c>
      <c r="B361" s="22"/>
      <c r="C361" s="50">
        <f>SUM(C359:C360)</f>
        <v>130</v>
      </c>
      <c r="D361" s="24">
        <f t="shared" si="16"/>
        <v>14.69776923076923</v>
      </c>
      <c r="E361" s="24">
        <f>SUM(E359:E360)</f>
        <v>1910.71</v>
      </c>
    </row>
    <row r="362" spans="1:5" ht="13.5">
      <c r="A362" s="35" t="s">
        <v>184</v>
      </c>
      <c r="B362" s="14" t="s">
        <v>521</v>
      </c>
      <c r="C362" s="20">
        <v>3</v>
      </c>
      <c r="D362" s="18">
        <f t="shared" si="16"/>
        <v>119.54</v>
      </c>
      <c r="E362" s="18">
        <v>358.62</v>
      </c>
    </row>
    <row r="363" spans="1:5" ht="13.5">
      <c r="A363" s="38" t="s">
        <v>522</v>
      </c>
      <c r="B363" s="22"/>
      <c r="C363" s="50">
        <f>SUM(C362:C362)</f>
        <v>3</v>
      </c>
      <c r="D363" s="24">
        <f t="shared" si="16"/>
        <v>119.54</v>
      </c>
      <c r="E363" s="24">
        <f>SUM(E362:E362)</f>
        <v>358.62</v>
      </c>
    </row>
    <row r="364" spans="1:5" ht="13.5">
      <c r="A364" s="35" t="s">
        <v>185</v>
      </c>
      <c r="B364" s="14" t="s">
        <v>523</v>
      </c>
      <c r="C364" s="20">
        <v>177</v>
      </c>
      <c r="D364" s="18">
        <f t="shared" si="16"/>
        <v>6.081016949152542</v>
      </c>
      <c r="E364" s="18">
        <v>1076.34</v>
      </c>
    </row>
    <row r="365" spans="1:5" ht="13.5">
      <c r="A365" s="35" t="s">
        <v>185</v>
      </c>
      <c r="B365" s="14" t="s">
        <v>524</v>
      </c>
      <c r="C365" s="20">
        <v>21</v>
      </c>
      <c r="D365" s="18">
        <f t="shared" si="16"/>
        <v>19.31</v>
      </c>
      <c r="E365" s="18">
        <v>405.51</v>
      </c>
    </row>
    <row r="366" spans="1:5" ht="13.5">
      <c r="A366" s="35" t="s">
        <v>185</v>
      </c>
      <c r="B366" s="14" t="s">
        <v>525</v>
      </c>
      <c r="C366" s="20">
        <v>1</v>
      </c>
      <c r="D366" s="18">
        <f t="shared" si="16"/>
        <v>6.44</v>
      </c>
      <c r="E366" s="18">
        <v>6.44</v>
      </c>
    </row>
    <row r="367" spans="1:5" ht="13.5">
      <c r="A367" s="35" t="s">
        <v>185</v>
      </c>
      <c r="B367" s="14" t="s">
        <v>526</v>
      </c>
      <c r="C367" s="20">
        <v>31</v>
      </c>
      <c r="D367" s="18">
        <f t="shared" si="16"/>
        <v>13.790967741935484</v>
      </c>
      <c r="E367" s="18">
        <v>427.52</v>
      </c>
    </row>
    <row r="368" spans="1:5" ht="13.5">
      <c r="A368" s="35" t="s">
        <v>185</v>
      </c>
      <c r="B368" s="14" t="s">
        <v>527</v>
      </c>
      <c r="C368" s="20">
        <v>17</v>
      </c>
      <c r="D368" s="18">
        <f t="shared" si="16"/>
        <v>18.39</v>
      </c>
      <c r="E368" s="18">
        <v>312.63</v>
      </c>
    </row>
    <row r="369" spans="1:5" ht="13.5">
      <c r="A369" s="35" t="s">
        <v>185</v>
      </c>
      <c r="B369" s="14" t="s">
        <v>528</v>
      </c>
      <c r="C369" s="20">
        <v>42</v>
      </c>
      <c r="D369" s="18">
        <f t="shared" si="16"/>
        <v>0</v>
      </c>
      <c r="E369" s="18">
        <v>0</v>
      </c>
    </row>
    <row r="370" spans="1:5" ht="13.5">
      <c r="A370" s="38" t="s">
        <v>529</v>
      </c>
      <c r="B370" s="22"/>
      <c r="C370" s="50">
        <f>SUM(C364:C369)</f>
        <v>289</v>
      </c>
      <c r="D370" s="24">
        <f t="shared" si="16"/>
        <v>7.710865051903115</v>
      </c>
      <c r="E370" s="24">
        <f>SUM(E364:E369)</f>
        <v>2228.44</v>
      </c>
    </row>
    <row r="371" spans="1:5" ht="13.5">
      <c r="A371" s="35" t="s">
        <v>186</v>
      </c>
      <c r="B371" s="14" t="s">
        <v>530</v>
      </c>
      <c r="C371" s="20">
        <v>1</v>
      </c>
      <c r="D371" s="18">
        <f t="shared" si="16"/>
        <v>13.79</v>
      </c>
      <c r="E371" s="18">
        <v>13.79</v>
      </c>
    </row>
    <row r="372" spans="1:5" ht="13.5">
      <c r="A372" s="35" t="s">
        <v>186</v>
      </c>
      <c r="B372" s="14" t="s">
        <v>531</v>
      </c>
      <c r="C372" s="20">
        <v>5</v>
      </c>
      <c r="D372" s="18">
        <f t="shared" si="16"/>
        <v>17.654</v>
      </c>
      <c r="E372" s="18">
        <v>88.27</v>
      </c>
    </row>
    <row r="373" spans="1:5" ht="13.5">
      <c r="A373" s="35" t="s">
        <v>186</v>
      </c>
      <c r="B373" s="14" t="s">
        <v>532</v>
      </c>
      <c r="C373" s="20">
        <v>37</v>
      </c>
      <c r="D373" s="18">
        <f t="shared" si="16"/>
        <v>6.0018918918918915</v>
      </c>
      <c r="E373" s="18">
        <v>222.07</v>
      </c>
    </row>
    <row r="374" spans="1:5" ht="13.5">
      <c r="A374" s="38" t="s">
        <v>533</v>
      </c>
      <c r="B374" s="22"/>
      <c r="C374" s="50">
        <f>SUM(C371:C373)</f>
        <v>43</v>
      </c>
      <c r="D374" s="24">
        <f t="shared" si="16"/>
        <v>7.5379069767441855</v>
      </c>
      <c r="E374" s="24">
        <f>SUM(E371:E373)</f>
        <v>324.13</v>
      </c>
    </row>
    <row r="375" spans="1:5" ht="13.5">
      <c r="A375" s="27" t="s">
        <v>187</v>
      </c>
      <c r="B375" s="45"/>
      <c r="C375" s="58">
        <f>SUM(C361,C363,C370,C374)</f>
        <v>465</v>
      </c>
      <c r="D375" s="28">
        <f t="shared" si="16"/>
        <v>10.36967741935484</v>
      </c>
      <c r="E375" s="28">
        <f>SUM(E361,E363,E370,E374)</f>
        <v>4821.900000000001</v>
      </c>
    </row>
    <row r="376" spans="1:5" ht="13.5">
      <c r="A376" s="15" t="s">
        <v>188</v>
      </c>
      <c r="B376" s="14"/>
      <c r="C376" s="20"/>
      <c r="D376" s="18"/>
      <c r="E376" s="18"/>
    </row>
    <row r="377" spans="1:5" ht="13.5">
      <c r="A377" s="35" t="s">
        <v>189</v>
      </c>
      <c r="B377" s="14" t="s">
        <v>534</v>
      </c>
      <c r="C377" s="20">
        <v>12</v>
      </c>
      <c r="D377" s="18">
        <f aca="true" t="shared" si="17" ref="D377:D383">IF(C377=0,"",E377/C377)</f>
        <v>7.3566666666666665</v>
      </c>
      <c r="E377" s="18">
        <v>88.28</v>
      </c>
    </row>
    <row r="378" spans="1:5" ht="13.5">
      <c r="A378" s="38" t="s">
        <v>535</v>
      </c>
      <c r="B378" s="22"/>
      <c r="C378" s="50">
        <f>SUM(C377:C377)</f>
        <v>12</v>
      </c>
      <c r="D378" s="24">
        <f t="shared" si="17"/>
        <v>7.3566666666666665</v>
      </c>
      <c r="E378" s="24">
        <f>SUM(E377:E377)</f>
        <v>88.28</v>
      </c>
    </row>
    <row r="379" spans="1:5" ht="13.5">
      <c r="A379" s="35" t="s">
        <v>190</v>
      </c>
      <c r="B379" s="14" t="s">
        <v>536</v>
      </c>
      <c r="C379" s="20">
        <v>27</v>
      </c>
      <c r="D379" s="18">
        <f t="shared" si="17"/>
        <v>7.612222222222222</v>
      </c>
      <c r="E379" s="18">
        <v>205.53</v>
      </c>
    </row>
    <row r="380" spans="1:5" ht="13.5">
      <c r="A380" s="38" t="s">
        <v>537</v>
      </c>
      <c r="B380" s="22"/>
      <c r="C380" s="50">
        <f>SUM(C379:C379)</f>
        <v>27</v>
      </c>
      <c r="D380" s="24">
        <f t="shared" si="17"/>
        <v>7.612222222222222</v>
      </c>
      <c r="E380" s="24">
        <f>SUM(E379:E379)</f>
        <v>205.53</v>
      </c>
    </row>
    <row r="381" spans="1:5" ht="13.5">
      <c r="A381" s="35" t="s">
        <v>191</v>
      </c>
      <c r="B381" s="14" t="s">
        <v>538</v>
      </c>
      <c r="C381" s="20">
        <v>23</v>
      </c>
      <c r="D381" s="18">
        <f t="shared" si="17"/>
        <v>7.297826086956522</v>
      </c>
      <c r="E381" s="18">
        <v>167.85</v>
      </c>
    </row>
    <row r="382" spans="1:5" ht="13.5">
      <c r="A382" s="38" t="s">
        <v>539</v>
      </c>
      <c r="B382" s="22"/>
      <c r="C382" s="50">
        <f>SUM(C381:C381)</f>
        <v>23</v>
      </c>
      <c r="D382" s="24">
        <f t="shared" si="17"/>
        <v>7.297826086956522</v>
      </c>
      <c r="E382" s="24">
        <f>SUM(E381:E381)</f>
        <v>167.85</v>
      </c>
    </row>
    <row r="383" spans="1:5" ht="13.5">
      <c r="A383" s="27" t="s">
        <v>192</v>
      </c>
      <c r="B383" s="45"/>
      <c r="C383" s="58">
        <f>SUM(C378,C380,C382)</f>
        <v>62</v>
      </c>
      <c r="D383" s="28">
        <f t="shared" si="17"/>
        <v>7.446129032258064</v>
      </c>
      <c r="E383" s="28">
        <f>SUM(E378,E380,E382)</f>
        <v>461.65999999999997</v>
      </c>
    </row>
    <row r="384" spans="1:5" ht="13.5">
      <c r="A384" s="15" t="s">
        <v>193</v>
      </c>
      <c r="B384" s="14"/>
      <c r="C384" s="20"/>
      <c r="D384" s="18"/>
      <c r="E384" s="18"/>
    </row>
    <row r="385" spans="1:5" ht="13.5">
      <c r="A385" s="35" t="s">
        <v>194</v>
      </c>
      <c r="B385" s="14" t="s">
        <v>540</v>
      </c>
      <c r="C385" s="20">
        <v>91</v>
      </c>
      <c r="D385" s="18">
        <f aca="true" t="shared" si="18" ref="D385:D393">IF(C385=0,"",E385/C385)</f>
        <v>8.97901098901099</v>
      </c>
      <c r="E385" s="18">
        <v>817.09</v>
      </c>
    </row>
    <row r="386" spans="1:5" ht="13.5">
      <c r="A386" s="35" t="s">
        <v>194</v>
      </c>
      <c r="B386" s="14" t="s">
        <v>541</v>
      </c>
      <c r="C386" s="20">
        <v>1</v>
      </c>
      <c r="D386" s="18">
        <f t="shared" si="18"/>
        <v>38.62</v>
      </c>
      <c r="E386" s="18">
        <v>38.62</v>
      </c>
    </row>
    <row r="387" spans="1:5" ht="13.5">
      <c r="A387" s="38" t="s">
        <v>542</v>
      </c>
      <c r="B387" s="22"/>
      <c r="C387" s="50">
        <f>SUM(C385:C386)</f>
        <v>92</v>
      </c>
      <c r="D387" s="24">
        <f t="shared" si="18"/>
        <v>9.301195652173913</v>
      </c>
      <c r="E387" s="24">
        <f>SUM(E385:E386)</f>
        <v>855.71</v>
      </c>
    </row>
    <row r="388" spans="1:5" ht="13.5">
      <c r="A388" s="35" t="s">
        <v>195</v>
      </c>
      <c r="B388" s="14" t="s">
        <v>543</v>
      </c>
      <c r="C388" s="20">
        <v>18</v>
      </c>
      <c r="D388" s="18">
        <f t="shared" si="18"/>
        <v>11.185</v>
      </c>
      <c r="E388" s="18">
        <v>201.33</v>
      </c>
    </row>
    <row r="389" spans="1:5" ht="13.5">
      <c r="A389" s="38" t="s">
        <v>544</v>
      </c>
      <c r="B389" s="22"/>
      <c r="C389" s="50">
        <f>SUM(C388:C388)</f>
        <v>18</v>
      </c>
      <c r="D389" s="24">
        <f t="shared" si="18"/>
        <v>11.185</v>
      </c>
      <c r="E389" s="24">
        <f>SUM(E388:E388)</f>
        <v>201.33</v>
      </c>
    </row>
    <row r="390" spans="1:5" ht="13.5">
      <c r="A390" s="35" t="s">
        <v>196</v>
      </c>
      <c r="B390" s="14" t="s">
        <v>545</v>
      </c>
      <c r="C390" s="20">
        <v>41</v>
      </c>
      <c r="D390" s="18">
        <f t="shared" si="18"/>
        <v>7.276585365853658</v>
      </c>
      <c r="E390" s="18">
        <v>298.34</v>
      </c>
    </row>
    <row r="391" spans="1:5" ht="13.5">
      <c r="A391" s="38" t="s">
        <v>546</v>
      </c>
      <c r="B391" s="22"/>
      <c r="C391" s="50">
        <f>SUM(C390:C390)</f>
        <v>41</v>
      </c>
      <c r="D391" s="24">
        <f t="shared" si="18"/>
        <v>7.276585365853658</v>
      </c>
      <c r="E391" s="24">
        <f>SUM(E390:E390)</f>
        <v>298.34</v>
      </c>
    </row>
    <row r="392" spans="1:5" ht="13.5">
      <c r="A392" s="27" t="s">
        <v>197</v>
      </c>
      <c r="B392" s="45"/>
      <c r="C392" s="58">
        <f>SUM(C387,C389,C391)</f>
        <v>151</v>
      </c>
      <c r="D392" s="28">
        <f t="shared" si="18"/>
        <v>8.976026490066225</v>
      </c>
      <c r="E392" s="28">
        <f>SUM(E387,E389,E391)</f>
        <v>1355.3799999999999</v>
      </c>
    </row>
    <row r="393" spans="1:5" ht="13.5">
      <c r="A393" s="31" t="s">
        <v>198</v>
      </c>
      <c r="B393" s="31"/>
      <c r="C393" s="52">
        <f>SUM(C375,C383,C392)</f>
        <v>678</v>
      </c>
      <c r="D393" s="32">
        <f t="shared" si="18"/>
        <v>9.791946902654868</v>
      </c>
      <c r="E393" s="32">
        <f>SUM(E375,E383,E392)</f>
        <v>6638.9400000000005</v>
      </c>
    </row>
    <row r="394" spans="1:5" ht="13.5">
      <c r="A394" s="14" t="s">
        <v>25</v>
      </c>
      <c r="B394" s="14"/>
      <c r="C394" s="20"/>
      <c r="D394" s="18"/>
      <c r="E394" s="18"/>
    </row>
    <row r="395" spans="1:5" ht="13.5">
      <c r="A395" s="15" t="s">
        <v>199</v>
      </c>
      <c r="B395" s="14" t="s">
        <v>547</v>
      </c>
      <c r="C395" s="20">
        <v>40</v>
      </c>
      <c r="D395" s="18">
        <f>IF(C395=0,"",E395/C395)</f>
        <v>7.426</v>
      </c>
      <c r="E395" s="18">
        <v>297.04</v>
      </c>
    </row>
    <row r="396" spans="1:5" ht="13.5">
      <c r="A396" s="15" t="s">
        <v>199</v>
      </c>
      <c r="B396" s="14" t="s">
        <v>548</v>
      </c>
      <c r="C396" s="20">
        <v>2</v>
      </c>
      <c r="D396" s="18">
        <f>IF(C396=0,"",E396/C396)</f>
        <v>31.26</v>
      </c>
      <c r="E396" s="18">
        <v>62.52</v>
      </c>
    </row>
    <row r="397" spans="1:5" ht="13.5">
      <c r="A397" s="23" t="s">
        <v>549</v>
      </c>
      <c r="B397" s="22"/>
      <c r="C397" s="50">
        <f>SUM(C395:C396)</f>
        <v>42</v>
      </c>
      <c r="D397" s="24">
        <f>IF(C397=0,"",E397/C397)</f>
        <v>8.560952380952381</v>
      </c>
      <c r="E397" s="24">
        <f>SUM(E395:E396)</f>
        <v>359.56</v>
      </c>
    </row>
    <row r="398" spans="1:5" ht="13.5">
      <c r="A398" s="31" t="s">
        <v>550</v>
      </c>
      <c r="B398" s="31"/>
      <c r="C398" s="52">
        <f>SUM(C397)</f>
        <v>42</v>
      </c>
      <c r="D398" s="32">
        <f>IF(C398=0,"",E398/C398)</f>
        <v>8.560952380952381</v>
      </c>
      <c r="E398" s="32">
        <f>SUM(E397)</f>
        <v>359.56</v>
      </c>
    </row>
    <row r="399" spans="1:5" ht="13.5">
      <c r="A399" s="48" t="s">
        <v>26</v>
      </c>
      <c r="B399" s="48"/>
      <c r="C399" s="63">
        <f>SUM(C65,C347,C356,C393,C398)</f>
        <v>29112</v>
      </c>
      <c r="D399" s="49">
        <f>IF(C399=0,"",E399/C399)</f>
        <v>6.32382247870294</v>
      </c>
      <c r="E399" s="49">
        <f>SUM(E65,E347,E356,E393,E398)</f>
        <v>184099.12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2"/>
  <sheetViews>
    <sheetView workbookViewId="0" topLeftCell="A1">
      <selection activeCell="A173" sqref="A173"/>
    </sheetView>
  </sheetViews>
  <sheetFormatPr defaultColWidth="8.8515625" defaultRowHeight="15"/>
  <cols>
    <col min="1" max="1" width="28.00390625" style="0" customWidth="1"/>
    <col min="2" max="2" width="8.00390625" style="0" customWidth="1"/>
    <col min="3" max="3" width="8.00390625" style="0" hidden="1" customWidth="1"/>
    <col min="4" max="5" width="8.00390625" style="0" customWidth="1"/>
    <col min="6" max="6" width="12.00390625" style="0" customWidth="1"/>
    <col min="7" max="8" width="8.00390625" style="0" customWidth="1"/>
    <col min="9" max="9" width="12.00390625" style="0" customWidth="1"/>
    <col min="10" max="11" width="8.00390625" style="0" customWidth="1"/>
    <col min="12" max="12" width="8.00390625" style="0" hidden="1" customWidth="1"/>
    <col min="13" max="14" width="8.00390625" style="0" customWidth="1"/>
    <col min="15" max="15" width="12.00390625" style="0" customWidth="1"/>
    <col min="16" max="16" width="8.00390625" style="0" customWidth="1"/>
    <col min="17" max="17" width="12.00390625" style="0" hidden="1" customWidth="1"/>
    <col min="18" max="19" width="8.00390625" style="0" hidden="1" customWidth="1"/>
    <col min="20" max="20" width="12.00390625" style="0" hidden="1" customWidth="1"/>
    <col min="21" max="21" width="8.00390625" style="0" customWidth="1"/>
    <col min="22" max="22" width="12.00390625" style="0" customWidth="1"/>
  </cols>
  <sheetData>
    <row r="1" spans="1:22" ht="67.5">
      <c r="A1" s="11" t="s">
        <v>27</v>
      </c>
      <c r="B1" s="13" t="s">
        <v>551</v>
      </c>
      <c r="C1" s="13" t="s">
        <v>552</v>
      </c>
      <c r="D1" s="13" t="s">
        <v>553</v>
      </c>
      <c r="E1" s="13" t="s">
        <v>554</v>
      </c>
      <c r="F1" s="13" t="s">
        <v>555</v>
      </c>
      <c r="G1" s="13" t="s">
        <v>556</v>
      </c>
      <c r="H1" s="13" t="s">
        <v>557</v>
      </c>
      <c r="I1" s="13" t="s">
        <v>558</v>
      </c>
      <c r="J1" s="13" t="s">
        <v>559</v>
      </c>
      <c r="K1" s="13" t="s">
        <v>560</v>
      </c>
      <c r="L1" s="13" t="s">
        <v>561</v>
      </c>
      <c r="M1" s="13" t="s">
        <v>562</v>
      </c>
      <c r="N1" s="13" t="s">
        <v>563</v>
      </c>
      <c r="O1" s="13" t="s">
        <v>564</v>
      </c>
      <c r="P1" s="13" t="s">
        <v>17</v>
      </c>
      <c r="Q1" s="13" t="s">
        <v>565</v>
      </c>
      <c r="R1" s="13" t="s">
        <v>566</v>
      </c>
      <c r="S1" s="13" t="s">
        <v>567</v>
      </c>
      <c r="T1" s="13" t="s">
        <v>568</v>
      </c>
      <c r="U1" s="13" t="s">
        <v>569</v>
      </c>
      <c r="V1" s="13" t="s">
        <v>8</v>
      </c>
    </row>
    <row r="2" ht="13.5">
      <c r="A2" s="14" t="s">
        <v>21</v>
      </c>
    </row>
    <row r="3" ht="13.5">
      <c r="A3" s="15" t="s">
        <v>38</v>
      </c>
    </row>
    <row r="4" spans="1:22" ht="13.5">
      <c r="A4" s="35" t="s">
        <v>570</v>
      </c>
      <c r="B4" s="18">
        <v>0.84</v>
      </c>
      <c r="C4" s="19">
        <v>12</v>
      </c>
      <c r="D4" s="20">
        <v>442</v>
      </c>
      <c r="E4" s="18">
        <v>0.8331447963800905</v>
      </c>
      <c r="F4" s="18">
        <v>368.25</v>
      </c>
      <c r="G4" s="20">
        <v>336</v>
      </c>
      <c r="H4" s="18">
        <v>0.8004571428571429</v>
      </c>
      <c r="I4" s="18">
        <v>268.9536</v>
      </c>
      <c r="J4" s="20">
        <v>0</v>
      </c>
      <c r="K4" s="20">
        <v>0</v>
      </c>
      <c r="L4" s="20">
        <v>0</v>
      </c>
      <c r="M4" s="20">
        <v>343</v>
      </c>
      <c r="N4" s="18">
        <v>0.8012641399416909</v>
      </c>
      <c r="O4" s="18">
        <v>274.8336</v>
      </c>
      <c r="P4" s="20">
        <v>435</v>
      </c>
      <c r="Q4" s="20">
        <v>5220</v>
      </c>
      <c r="R4" s="20">
        <v>154.4</v>
      </c>
      <c r="S4" s="20">
        <v>0</v>
      </c>
      <c r="T4" s="18">
        <v>0</v>
      </c>
      <c r="U4" s="18">
        <v>0.833</v>
      </c>
      <c r="V4" s="18">
        <v>362.37</v>
      </c>
    </row>
    <row r="5" spans="1:22" ht="13.5">
      <c r="A5" s="35" t="s">
        <v>571</v>
      </c>
      <c r="B5" s="18">
        <v>0.8479</v>
      </c>
      <c r="C5" s="19">
        <v>12</v>
      </c>
      <c r="D5" s="20">
        <v>83</v>
      </c>
      <c r="E5" s="18">
        <v>0.8479</v>
      </c>
      <c r="F5" s="18">
        <v>70.3757</v>
      </c>
      <c r="G5" s="20">
        <v>96</v>
      </c>
      <c r="H5" s="21">
        <v>0.8552</v>
      </c>
      <c r="I5" s="18">
        <v>82.0992</v>
      </c>
      <c r="J5" s="20">
        <v>0</v>
      </c>
      <c r="K5" s="20">
        <v>0</v>
      </c>
      <c r="L5" s="20">
        <v>0</v>
      </c>
      <c r="M5" s="20">
        <v>61</v>
      </c>
      <c r="N5" s="18">
        <v>0.8593885245901639</v>
      </c>
      <c r="O5" s="18">
        <v>52.4227</v>
      </c>
      <c r="P5" s="20">
        <v>118</v>
      </c>
      <c r="Q5" s="20">
        <v>1416</v>
      </c>
      <c r="R5" s="20">
        <v>41.9</v>
      </c>
      <c r="S5" s="20">
        <v>0</v>
      </c>
      <c r="T5" s="18">
        <v>0</v>
      </c>
      <c r="U5" s="18">
        <v>0.8479</v>
      </c>
      <c r="V5" s="18">
        <v>100.0522</v>
      </c>
    </row>
    <row r="6" spans="1:22" ht="13.5">
      <c r="A6" s="35" t="s">
        <v>572</v>
      </c>
      <c r="B6" s="18">
        <v>0.7875</v>
      </c>
      <c r="C6" s="19">
        <v>16</v>
      </c>
      <c r="D6" s="20">
        <v>38</v>
      </c>
      <c r="E6" s="18">
        <v>0.7875</v>
      </c>
      <c r="F6" s="18">
        <v>29.925</v>
      </c>
      <c r="G6" s="20">
        <v>72</v>
      </c>
      <c r="H6" s="18">
        <v>0.7602666666666666</v>
      </c>
      <c r="I6" s="18">
        <v>54.7392</v>
      </c>
      <c r="J6" s="20">
        <v>0</v>
      </c>
      <c r="K6" s="20">
        <v>0</v>
      </c>
      <c r="L6" s="20">
        <v>0</v>
      </c>
      <c r="M6" s="20">
        <v>63</v>
      </c>
      <c r="N6" s="18">
        <v>0.763104761904762</v>
      </c>
      <c r="O6" s="18">
        <v>48.0756</v>
      </c>
      <c r="P6" s="20">
        <v>47</v>
      </c>
      <c r="Q6" s="20">
        <v>752</v>
      </c>
      <c r="R6" s="20">
        <v>22.2</v>
      </c>
      <c r="S6" s="20">
        <v>0</v>
      </c>
      <c r="T6" s="18">
        <v>0</v>
      </c>
      <c r="U6" s="18">
        <v>0.7785</v>
      </c>
      <c r="V6" s="18">
        <v>36.5886</v>
      </c>
    </row>
    <row r="7" spans="1:22" ht="13.5">
      <c r="A7" s="27" t="s">
        <v>42</v>
      </c>
      <c r="B7" s="28"/>
      <c r="C7" s="29"/>
      <c r="D7" s="30">
        <f>SUM(D4:D6)</f>
        <v>563</v>
      </c>
      <c r="E7" s="28"/>
      <c r="F7" s="28">
        <f>SUM(F4:F6)</f>
        <v>468.5507</v>
      </c>
      <c r="G7" s="30">
        <f>SUM(G4:G6)</f>
        <v>504</v>
      </c>
      <c r="H7" s="28"/>
      <c r="I7" s="28">
        <f>SUM(I4:I6)</f>
        <v>405.792</v>
      </c>
      <c r="J7" s="30">
        <f>SUM(J4:J6)</f>
        <v>0</v>
      </c>
      <c r="K7" s="30">
        <f>SUM(K4:K6)</f>
        <v>0</v>
      </c>
      <c r="L7" s="30">
        <f>SUM(L4:L6)</f>
        <v>0</v>
      </c>
      <c r="M7" s="30">
        <f>SUM(M4:M6)</f>
        <v>467</v>
      </c>
      <c r="N7" s="28"/>
      <c r="O7" s="28">
        <f aca="true" t="shared" si="0" ref="O7:T7">SUM(O4:O6)</f>
        <v>375.3319</v>
      </c>
      <c r="P7" s="30">
        <f t="shared" si="0"/>
        <v>600</v>
      </c>
      <c r="Q7" s="30">
        <f t="shared" si="0"/>
        <v>7388</v>
      </c>
      <c r="R7" s="29">
        <f t="shared" si="0"/>
        <v>218.5</v>
      </c>
      <c r="S7" s="30">
        <f t="shared" si="0"/>
        <v>0</v>
      </c>
      <c r="T7" s="28">
        <f t="shared" si="0"/>
        <v>0</v>
      </c>
      <c r="U7" s="28"/>
      <c r="V7" s="28">
        <f>SUM(V4:V6)</f>
        <v>499.01079999999996</v>
      </c>
    </row>
    <row r="8" ht="13.5">
      <c r="A8" s="15" t="s">
        <v>43</v>
      </c>
    </row>
    <row r="9" spans="1:22" ht="13.5">
      <c r="A9" s="35" t="s">
        <v>573</v>
      </c>
      <c r="B9" s="18">
        <v>117</v>
      </c>
      <c r="C9" s="19">
        <v>1984</v>
      </c>
      <c r="D9" s="19">
        <v>4.41</v>
      </c>
      <c r="E9" s="18">
        <v>119.25351473922902</v>
      </c>
      <c r="F9" s="18">
        <v>525.908</v>
      </c>
      <c r="G9" s="20">
        <v>1</v>
      </c>
      <c r="H9" s="21">
        <v>121</v>
      </c>
      <c r="I9" s="18">
        <v>121</v>
      </c>
      <c r="J9" s="20">
        <v>0</v>
      </c>
      <c r="K9" s="20">
        <v>0</v>
      </c>
      <c r="L9" s="20">
        <v>0</v>
      </c>
      <c r="M9" s="19">
        <v>4.47</v>
      </c>
      <c r="N9" s="18">
        <v>119.70550335570472</v>
      </c>
      <c r="O9" s="18">
        <v>535.0836</v>
      </c>
      <c r="P9" s="19">
        <v>0.94</v>
      </c>
      <c r="Q9" s="19">
        <v>1868.2</v>
      </c>
      <c r="R9" s="19">
        <v>55.3</v>
      </c>
      <c r="S9" s="20">
        <v>0</v>
      </c>
      <c r="T9" s="18">
        <v>0</v>
      </c>
      <c r="U9" s="18">
        <v>118.9621</v>
      </c>
      <c r="V9" s="18">
        <v>111.8244</v>
      </c>
    </row>
    <row r="10" spans="1:22" ht="13.5">
      <c r="A10" s="27" t="s">
        <v>45</v>
      </c>
      <c r="B10" s="28"/>
      <c r="C10" s="29"/>
      <c r="D10" s="29">
        <f>SUM(D9:D9)</f>
        <v>4.41</v>
      </c>
      <c r="E10" s="28"/>
      <c r="F10" s="28">
        <f>SUM(F9:F9)</f>
        <v>525.908</v>
      </c>
      <c r="G10" s="30">
        <f>SUM(G9:G9)</f>
        <v>1</v>
      </c>
      <c r="H10" s="28"/>
      <c r="I10" s="28">
        <f>SUM(I9:I9)</f>
        <v>121</v>
      </c>
      <c r="J10" s="30">
        <f>SUM(J9:J9)</f>
        <v>0</v>
      </c>
      <c r="K10" s="30">
        <f>SUM(K9:K9)</f>
        <v>0</v>
      </c>
      <c r="L10" s="30">
        <f>SUM(L9:L9)</f>
        <v>0</v>
      </c>
      <c r="M10" s="29">
        <f>SUM(M9:M9)</f>
        <v>4.47</v>
      </c>
      <c r="N10" s="28"/>
      <c r="O10" s="28">
        <f aca="true" t="shared" si="1" ref="O10:T10">SUM(O9:O9)</f>
        <v>535.0836</v>
      </c>
      <c r="P10" s="29">
        <f t="shared" si="1"/>
        <v>0.94</v>
      </c>
      <c r="Q10" s="29">
        <f t="shared" si="1"/>
        <v>1868.2</v>
      </c>
      <c r="R10" s="29">
        <f t="shared" si="1"/>
        <v>55.3</v>
      </c>
      <c r="S10" s="30">
        <f t="shared" si="1"/>
        <v>0</v>
      </c>
      <c r="T10" s="28">
        <f t="shared" si="1"/>
        <v>0</v>
      </c>
      <c r="U10" s="28"/>
      <c r="V10" s="28">
        <f>SUM(V9:V9)</f>
        <v>111.8244</v>
      </c>
    </row>
    <row r="11" ht="13.5">
      <c r="A11" s="15" t="s">
        <v>46</v>
      </c>
    </row>
    <row r="12" spans="1:22" ht="13.5">
      <c r="A12" s="35" t="s">
        <v>574</v>
      </c>
      <c r="B12" s="18">
        <v>1.125</v>
      </c>
      <c r="C12" s="19">
        <v>12</v>
      </c>
      <c r="D12" s="20">
        <v>111</v>
      </c>
      <c r="E12" s="18">
        <v>1.125</v>
      </c>
      <c r="F12" s="18">
        <v>124.875</v>
      </c>
      <c r="G12" s="20">
        <v>48</v>
      </c>
      <c r="H12" s="18">
        <v>1.125</v>
      </c>
      <c r="I12" s="18">
        <v>54</v>
      </c>
      <c r="J12" s="20">
        <v>0</v>
      </c>
      <c r="K12" s="20">
        <v>0</v>
      </c>
      <c r="L12" s="20">
        <v>0</v>
      </c>
      <c r="M12" s="20">
        <v>142</v>
      </c>
      <c r="N12" s="18">
        <v>1.125</v>
      </c>
      <c r="O12" s="18">
        <v>159.75</v>
      </c>
      <c r="P12" s="20">
        <v>17</v>
      </c>
      <c r="Q12" s="20">
        <v>204</v>
      </c>
      <c r="R12" s="20">
        <v>6</v>
      </c>
      <c r="S12" s="20">
        <v>0</v>
      </c>
      <c r="T12" s="18">
        <v>0</v>
      </c>
      <c r="U12" s="18">
        <v>1.125</v>
      </c>
      <c r="V12" s="18">
        <v>19.125</v>
      </c>
    </row>
    <row r="13" spans="1:22" ht="13.5">
      <c r="A13" s="35" t="s">
        <v>575</v>
      </c>
      <c r="B13" s="18">
        <v>1.3</v>
      </c>
      <c r="C13" s="19">
        <v>12</v>
      </c>
      <c r="D13" s="20">
        <v>108</v>
      </c>
      <c r="E13" s="18">
        <v>1.2787111111111111</v>
      </c>
      <c r="F13" s="18">
        <v>138.1008</v>
      </c>
      <c r="G13" s="20">
        <v>48</v>
      </c>
      <c r="H13" s="18">
        <v>1.3</v>
      </c>
      <c r="I13" s="18">
        <v>62.4</v>
      </c>
      <c r="J13" s="20">
        <v>0</v>
      </c>
      <c r="K13" s="20">
        <v>1</v>
      </c>
      <c r="L13" s="20">
        <v>0</v>
      </c>
      <c r="M13" s="20">
        <v>103</v>
      </c>
      <c r="N13" s="18">
        <v>1.2776776699029126</v>
      </c>
      <c r="O13" s="18">
        <v>131.6008</v>
      </c>
      <c r="P13" s="20">
        <v>52</v>
      </c>
      <c r="Q13" s="20">
        <v>624</v>
      </c>
      <c r="R13" s="20">
        <v>18.5</v>
      </c>
      <c r="S13" s="20">
        <v>0</v>
      </c>
      <c r="T13" s="18">
        <v>0</v>
      </c>
      <c r="U13" s="18">
        <v>1.3</v>
      </c>
      <c r="V13" s="18">
        <v>67.6</v>
      </c>
    </row>
    <row r="14" spans="1:22" ht="13.5">
      <c r="A14" s="35" t="s">
        <v>576</v>
      </c>
      <c r="B14" s="18">
        <v>0.95</v>
      </c>
      <c r="C14" s="19">
        <v>12</v>
      </c>
      <c r="D14" s="20">
        <v>30</v>
      </c>
      <c r="E14" s="18">
        <v>0.94834</v>
      </c>
      <c r="F14" s="18">
        <v>28.4502</v>
      </c>
      <c r="G14" s="20">
        <v>24</v>
      </c>
      <c r="H14" s="21">
        <v>0.9500000000000001</v>
      </c>
      <c r="I14" s="18">
        <v>22.8</v>
      </c>
      <c r="J14" s="20">
        <v>0</v>
      </c>
      <c r="K14" s="20">
        <v>0</v>
      </c>
      <c r="L14" s="20">
        <v>0</v>
      </c>
      <c r="M14" s="20">
        <v>41</v>
      </c>
      <c r="N14" s="18">
        <v>0.9500000000000001</v>
      </c>
      <c r="O14" s="18">
        <v>38.95</v>
      </c>
      <c r="P14" s="20">
        <v>13</v>
      </c>
      <c r="Q14" s="20">
        <v>156</v>
      </c>
      <c r="R14" s="20">
        <v>4.6</v>
      </c>
      <c r="S14" s="20">
        <v>0</v>
      </c>
      <c r="T14" s="18">
        <v>0</v>
      </c>
      <c r="U14" s="18">
        <v>0.9462</v>
      </c>
      <c r="V14" s="18">
        <v>12.3002</v>
      </c>
    </row>
    <row r="15" spans="1:22" ht="13.5">
      <c r="A15" s="35" t="s">
        <v>577</v>
      </c>
      <c r="B15" s="18">
        <v>1.1833</v>
      </c>
      <c r="C15" s="19">
        <v>12</v>
      </c>
      <c r="D15" s="20">
        <v>257</v>
      </c>
      <c r="E15" s="18">
        <v>1.1833</v>
      </c>
      <c r="F15" s="18">
        <v>304.1081</v>
      </c>
      <c r="G15" s="20">
        <v>1296</v>
      </c>
      <c r="H15" s="21">
        <v>1.1914148148148147</v>
      </c>
      <c r="I15" s="18">
        <v>1544.0736</v>
      </c>
      <c r="J15" s="20">
        <v>0</v>
      </c>
      <c r="K15" s="20">
        <v>2</v>
      </c>
      <c r="L15" s="20">
        <v>0</v>
      </c>
      <c r="M15" s="20">
        <v>130</v>
      </c>
      <c r="N15" s="18">
        <v>1.2146</v>
      </c>
      <c r="O15" s="18">
        <v>157.898</v>
      </c>
      <c r="P15" s="20">
        <v>1421</v>
      </c>
      <c r="Q15" s="20">
        <v>17052</v>
      </c>
      <c r="R15" s="20">
        <v>504.3</v>
      </c>
      <c r="S15" s="20">
        <v>0</v>
      </c>
      <c r="T15" s="18">
        <v>0</v>
      </c>
      <c r="U15" s="18">
        <v>1.1878</v>
      </c>
      <c r="V15" s="18">
        <v>1687.8545</v>
      </c>
    </row>
    <row r="16" spans="1:22" ht="13.5">
      <c r="A16" s="35" t="s">
        <v>578</v>
      </c>
      <c r="B16" s="18">
        <v>4.45</v>
      </c>
      <c r="C16" s="19">
        <v>11.16</v>
      </c>
      <c r="D16" s="20">
        <v>116</v>
      </c>
      <c r="E16" s="18">
        <v>4.374137931034483</v>
      </c>
      <c r="F16" s="18">
        <v>507.4</v>
      </c>
      <c r="G16" s="20">
        <v>0</v>
      </c>
      <c r="H16" s="18">
        <v>0</v>
      </c>
      <c r="I16" s="18">
        <v>0</v>
      </c>
      <c r="J16" s="20">
        <v>0</v>
      </c>
      <c r="K16" s="20">
        <v>1</v>
      </c>
      <c r="L16" s="20">
        <v>0</v>
      </c>
      <c r="M16" s="20">
        <v>95</v>
      </c>
      <c r="N16" s="18">
        <v>4.401578947368421</v>
      </c>
      <c r="O16" s="18">
        <v>418.15</v>
      </c>
      <c r="P16" s="20">
        <v>20</v>
      </c>
      <c r="Q16" s="20">
        <v>223.2</v>
      </c>
      <c r="R16" s="20">
        <v>6.6</v>
      </c>
      <c r="S16" s="20">
        <v>0</v>
      </c>
      <c r="T16" s="18">
        <v>0</v>
      </c>
      <c r="U16" s="18">
        <v>4.25</v>
      </c>
      <c r="V16" s="18">
        <v>85</v>
      </c>
    </row>
    <row r="17" spans="1:22" ht="13.5">
      <c r="A17" s="35" t="s">
        <v>579</v>
      </c>
      <c r="B17" s="18">
        <v>1.18</v>
      </c>
      <c r="C17" s="19">
        <v>12</v>
      </c>
      <c r="D17" s="20">
        <v>60</v>
      </c>
      <c r="E17" s="18">
        <v>1.16132</v>
      </c>
      <c r="F17" s="18">
        <v>69.6792</v>
      </c>
      <c r="G17" s="20">
        <v>48</v>
      </c>
      <c r="H17" s="18">
        <v>1.15665</v>
      </c>
      <c r="I17" s="18">
        <v>55.5192</v>
      </c>
      <c r="J17" s="20">
        <v>0</v>
      </c>
      <c r="K17" s="20">
        <v>0</v>
      </c>
      <c r="L17" s="20">
        <v>0</v>
      </c>
      <c r="M17" s="20">
        <v>37</v>
      </c>
      <c r="N17" s="18">
        <v>1.1497081081081082</v>
      </c>
      <c r="O17" s="18">
        <v>42.5392</v>
      </c>
      <c r="P17" s="20">
        <v>71</v>
      </c>
      <c r="Q17" s="20">
        <v>852</v>
      </c>
      <c r="R17" s="20">
        <v>25.2</v>
      </c>
      <c r="S17" s="20">
        <v>0</v>
      </c>
      <c r="T17" s="18">
        <v>0</v>
      </c>
      <c r="U17" s="18">
        <v>1.1642</v>
      </c>
      <c r="V17" s="18">
        <v>82.6592</v>
      </c>
    </row>
    <row r="18" spans="1:22" ht="13.5">
      <c r="A18" s="35" t="s">
        <v>580</v>
      </c>
      <c r="B18" s="18">
        <v>1.1667</v>
      </c>
      <c r="C18" s="19">
        <v>12</v>
      </c>
      <c r="D18" s="20">
        <v>97</v>
      </c>
      <c r="E18" s="18">
        <v>1.1254298969072165</v>
      </c>
      <c r="F18" s="18">
        <v>109.1667</v>
      </c>
      <c r="G18" s="20">
        <v>288</v>
      </c>
      <c r="H18" s="21">
        <v>1.1875333333333333</v>
      </c>
      <c r="I18" s="18">
        <v>342.0096</v>
      </c>
      <c r="J18" s="20">
        <v>0</v>
      </c>
      <c r="K18" s="20">
        <v>0</v>
      </c>
      <c r="L18" s="20">
        <v>0</v>
      </c>
      <c r="M18" s="20">
        <v>129</v>
      </c>
      <c r="N18" s="18">
        <v>1.2132116279069767</v>
      </c>
      <c r="O18" s="18">
        <v>156.5043</v>
      </c>
      <c r="P18" s="20">
        <v>256</v>
      </c>
      <c r="Q18" s="20">
        <v>3072</v>
      </c>
      <c r="R18" s="20">
        <v>90.9</v>
      </c>
      <c r="S18" s="20">
        <v>0</v>
      </c>
      <c r="T18" s="18">
        <v>0</v>
      </c>
      <c r="U18" s="18">
        <v>1.1511</v>
      </c>
      <c r="V18" s="18">
        <v>294.672</v>
      </c>
    </row>
    <row r="19" spans="1:22" ht="13.5">
      <c r="A19" s="35" t="s">
        <v>581</v>
      </c>
      <c r="B19" s="18">
        <v>1.1521</v>
      </c>
      <c r="C19" s="19">
        <v>12</v>
      </c>
      <c r="D19" s="20">
        <v>50</v>
      </c>
      <c r="E19" s="18">
        <v>1.159692</v>
      </c>
      <c r="F19" s="18">
        <v>57.9846</v>
      </c>
      <c r="G19" s="20">
        <v>96</v>
      </c>
      <c r="H19" s="21">
        <v>1.16825</v>
      </c>
      <c r="I19" s="18">
        <v>112.152</v>
      </c>
      <c r="J19" s="20">
        <v>0</v>
      </c>
      <c r="K19" s="20">
        <v>0</v>
      </c>
      <c r="L19" s="20">
        <v>0</v>
      </c>
      <c r="M19" s="20">
        <v>69</v>
      </c>
      <c r="N19" s="18">
        <v>1.1745695652173913</v>
      </c>
      <c r="O19" s="18">
        <v>81.0453</v>
      </c>
      <c r="P19" s="20">
        <v>77</v>
      </c>
      <c r="Q19" s="20">
        <v>924</v>
      </c>
      <c r="R19" s="20">
        <v>27.3</v>
      </c>
      <c r="S19" s="20">
        <v>0</v>
      </c>
      <c r="T19" s="18">
        <v>0</v>
      </c>
      <c r="U19" s="18">
        <v>1.157</v>
      </c>
      <c r="V19" s="18">
        <v>89.0913</v>
      </c>
    </row>
    <row r="20" spans="1:22" ht="13.5">
      <c r="A20" s="35" t="s">
        <v>582</v>
      </c>
      <c r="B20" s="18">
        <v>1.14</v>
      </c>
      <c r="C20" s="19">
        <v>12</v>
      </c>
      <c r="D20" s="20">
        <v>119</v>
      </c>
      <c r="E20" s="18">
        <v>1.1529478991596638</v>
      </c>
      <c r="F20" s="18">
        <v>137.2008</v>
      </c>
      <c r="G20" s="20">
        <v>96</v>
      </c>
      <c r="H20" s="21">
        <v>1.1971</v>
      </c>
      <c r="I20" s="18">
        <v>114.9216</v>
      </c>
      <c r="J20" s="20">
        <v>0</v>
      </c>
      <c r="K20" s="20">
        <v>0</v>
      </c>
      <c r="L20" s="20">
        <v>0</v>
      </c>
      <c r="M20" s="20">
        <v>89</v>
      </c>
      <c r="N20" s="18">
        <v>1.201591011235955</v>
      </c>
      <c r="O20" s="18">
        <v>106.9416</v>
      </c>
      <c r="P20" s="20">
        <v>126</v>
      </c>
      <c r="Q20" s="20">
        <v>1512</v>
      </c>
      <c r="R20" s="20">
        <v>44.7</v>
      </c>
      <c r="S20" s="20">
        <v>0</v>
      </c>
      <c r="T20" s="18">
        <v>0</v>
      </c>
      <c r="U20" s="18">
        <v>1.1522</v>
      </c>
      <c r="V20" s="18">
        <v>145.1808</v>
      </c>
    </row>
    <row r="21" spans="1:22" ht="13.5">
      <c r="A21" s="35" t="s">
        <v>583</v>
      </c>
      <c r="B21" s="18">
        <v>0.8333</v>
      </c>
      <c r="C21" s="19">
        <v>12</v>
      </c>
      <c r="D21" s="20">
        <v>6</v>
      </c>
      <c r="E21" s="18">
        <v>0.8332999999999999</v>
      </c>
      <c r="F21" s="18">
        <v>4.9998</v>
      </c>
      <c r="G21" s="20">
        <v>24</v>
      </c>
      <c r="H21" s="21">
        <v>0.8438</v>
      </c>
      <c r="I21" s="18">
        <v>20.2512</v>
      </c>
      <c r="J21" s="20">
        <v>0</v>
      </c>
      <c r="K21" s="20">
        <v>0</v>
      </c>
      <c r="L21" s="20">
        <v>0</v>
      </c>
      <c r="M21" s="20">
        <v>23</v>
      </c>
      <c r="N21" s="18">
        <v>0.8438</v>
      </c>
      <c r="O21" s="18">
        <v>19.4074</v>
      </c>
      <c r="P21" s="20">
        <v>7</v>
      </c>
      <c r="Q21" s="20">
        <v>84</v>
      </c>
      <c r="R21" s="20">
        <v>2.5</v>
      </c>
      <c r="S21" s="20">
        <v>0</v>
      </c>
      <c r="T21" s="18">
        <v>0</v>
      </c>
      <c r="U21" s="18">
        <v>0.8348</v>
      </c>
      <c r="V21" s="18">
        <v>5.8436</v>
      </c>
    </row>
    <row r="22" spans="1:22" ht="13.5">
      <c r="A22" s="27" t="s">
        <v>57</v>
      </c>
      <c r="B22" s="28"/>
      <c r="C22" s="29"/>
      <c r="D22" s="30">
        <f>SUM(D12:D21)</f>
        <v>954</v>
      </c>
      <c r="E22" s="28"/>
      <c r="F22" s="28">
        <f>SUM(F12:F21)</f>
        <v>1481.9652</v>
      </c>
      <c r="G22" s="30">
        <f>SUM(G12:G21)</f>
        <v>1968</v>
      </c>
      <c r="H22" s="28"/>
      <c r="I22" s="28">
        <f>SUM(I12:I21)</f>
        <v>2328.1272000000004</v>
      </c>
      <c r="J22" s="30">
        <f>SUM(J12:J21)</f>
        <v>0</v>
      </c>
      <c r="K22" s="30">
        <f>SUM(K12:K21)</f>
        <v>4</v>
      </c>
      <c r="L22" s="30">
        <f>SUM(L12:L21)</f>
        <v>0</v>
      </c>
      <c r="M22" s="30">
        <f>SUM(M12:M21)</f>
        <v>858</v>
      </c>
      <c r="N22" s="28"/>
      <c r="O22" s="28">
        <f aca="true" t="shared" si="2" ref="O22:T22">SUM(O12:O21)</f>
        <v>1312.7866</v>
      </c>
      <c r="P22" s="30">
        <f t="shared" si="2"/>
        <v>2060</v>
      </c>
      <c r="Q22" s="29">
        <f t="shared" si="2"/>
        <v>24703.2</v>
      </c>
      <c r="R22" s="29">
        <f t="shared" si="2"/>
        <v>730.6</v>
      </c>
      <c r="S22" s="30">
        <f t="shared" si="2"/>
        <v>0</v>
      </c>
      <c r="T22" s="28">
        <f t="shared" si="2"/>
        <v>0</v>
      </c>
      <c r="U22" s="28"/>
      <c r="V22" s="28">
        <f>SUM(V12:V21)</f>
        <v>2489.3266000000003</v>
      </c>
    </row>
    <row r="23" ht="13.5">
      <c r="A23" s="15" t="s">
        <v>58</v>
      </c>
    </row>
    <row r="24" spans="1:22" ht="13.5">
      <c r="A24" s="35" t="s">
        <v>584</v>
      </c>
      <c r="B24" s="18">
        <v>135</v>
      </c>
      <c r="C24" s="19">
        <v>1690</v>
      </c>
      <c r="D24" s="19">
        <v>2.72</v>
      </c>
      <c r="E24" s="18">
        <v>158.1975</v>
      </c>
      <c r="F24" s="18">
        <v>430.2972</v>
      </c>
      <c r="G24" s="20">
        <v>2</v>
      </c>
      <c r="H24" s="21">
        <v>160</v>
      </c>
      <c r="I24" s="18">
        <v>320</v>
      </c>
      <c r="J24" s="20">
        <v>0</v>
      </c>
      <c r="K24" s="20">
        <v>0</v>
      </c>
      <c r="L24" s="20">
        <v>0</v>
      </c>
      <c r="M24" s="20">
        <v>2.97</v>
      </c>
      <c r="N24" s="18">
        <v>159.3840404040404</v>
      </c>
      <c r="O24" s="18">
        <v>473.3706</v>
      </c>
      <c r="P24" s="19">
        <v>1.75</v>
      </c>
      <c r="Q24" s="19">
        <v>2962.1</v>
      </c>
      <c r="R24" s="19">
        <v>87.6</v>
      </c>
      <c r="S24" s="20">
        <v>0</v>
      </c>
      <c r="T24" s="18">
        <v>0</v>
      </c>
      <c r="U24" s="18">
        <v>158.2438</v>
      </c>
      <c r="V24" s="18">
        <v>276.9266</v>
      </c>
    </row>
    <row r="25" spans="1:22" ht="13.5">
      <c r="A25" s="35" t="s">
        <v>585</v>
      </c>
      <c r="B25" s="18">
        <v>150</v>
      </c>
      <c r="C25" s="19">
        <v>1984</v>
      </c>
      <c r="D25" s="19">
        <v>2.13</v>
      </c>
      <c r="E25" s="18">
        <v>162.17492957746478</v>
      </c>
      <c r="F25" s="18">
        <v>345.4326</v>
      </c>
      <c r="G25" s="20">
        <v>4</v>
      </c>
      <c r="H25" s="21">
        <v>162</v>
      </c>
      <c r="I25" s="18">
        <v>648</v>
      </c>
      <c r="J25" s="20">
        <v>0</v>
      </c>
      <c r="K25" s="20">
        <v>0</v>
      </c>
      <c r="L25" s="20">
        <v>0</v>
      </c>
      <c r="M25" s="19">
        <v>2.4</v>
      </c>
      <c r="N25" s="18">
        <v>161.79075</v>
      </c>
      <c r="O25" s="18">
        <v>388.2978</v>
      </c>
      <c r="P25" s="19">
        <v>3.74</v>
      </c>
      <c r="Q25" s="19">
        <v>7411.1</v>
      </c>
      <c r="R25" s="19">
        <v>219.2</v>
      </c>
      <c r="S25" s="20">
        <v>0</v>
      </c>
      <c r="T25" s="18">
        <v>0</v>
      </c>
      <c r="U25" s="18">
        <v>161.8007</v>
      </c>
      <c r="V25" s="18">
        <v>605.1348</v>
      </c>
    </row>
    <row r="26" spans="1:22" ht="13.5">
      <c r="A26" s="35" t="s">
        <v>586</v>
      </c>
      <c r="B26" s="18">
        <v>162</v>
      </c>
      <c r="C26" s="19">
        <v>1984</v>
      </c>
      <c r="D26" s="20">
        <v>0</v>
      </c>
      <c r="E26" s="18">
        <v>0</v>
      </c>
      <c r="F26" s="18">
        <v>0</v>
      </c>
      <c r="G26" s="20">
        <v>4</v>
      </c>
      <c r="H26" s="18">
        <v>162</v>
      </c>
      <c r="I26" s="18">
        <v>648</v>
      </c>
      <c r="J26" s="20">
        <v>0</v>
      </c>
      <c r="K26" s="20">
        <v>0</v>
      </c>
      <c r="L26" s="20">
        <v>0</v>
      </c>
      <c r="M26" s="20">
        <v>1</v>
      </c>
      <c r="N26" s="18">
        <v>162</v>
      </c>
      <c r="O26" s="18">
        <v>162</v>
      </c>
      <c r="P26" s="20">
        <v>3</v>
      </c>
      <c r="Q26" s="20">
        <v>5952</v>
      </c>
      <c r="R26" s="20">
        <v>176</v>
      </c>
      <c r="S26" s="20">
        <v>0</v>
      </c>
      <c r="T26" s="18">
        <v>0</v>
      </c>
      <c r="U26" s="18">
        <v>162</v>
      </c>
      <c r="V26" s="18">
        <v>486</v>
      </c>
    </row>
    <row r="27" spans="1:22" ht="13.5">
      <c r="A27" s="35" t="s">
        <v>587</v>
      </c>
      <c r="B27" s="18">
        <v>150</v>
      </c>
      <c r="C27" s="19">
        <v>1984</v>
      </c>
      <c r="D27" s="20">
        <v>3.01</v>
      </c>
      <c r="E27" s="18">
        <v>161.9246511627907</v>
      </c>
      <c r="F27" s="18">
        <v>487.3932</v>
      </c>
      <c r="G27" s="20">
        <v>4</v>
      </c>
      <c r="H27" s="21">
        <v>162</v>
      </c>
      <c r="I27" s="18">
        <v>648</v>
      </c>
      <c r="J27" s="20">
        <v>0</v>
      </c>
      <c r="K27" s="20">
        <v>0</v>
      </c>
      <c r="L27" s="20">
        <v>0</v>
      </c>
      <c r="M27" s="19">
        <v>2.09</v>
      </c>
      <c r="N27" s="18">
        <v>162.3177990430622</v>
      </c>
      <c r="O27" s="18">
        <v>339.2442</v>
      </c>
      <c r="P27" s="19">
        <v>4.91</v>
      </c>
      <c r="Q27" s="19">
        <v>9750.3</v>
      </c>
      <c r="R27" s="19">
        <v>288.4</v>
      </c>
      <c r="S27" s="20">
        <v>0</v>
      </c>
      <c r="T27" s="18">
        <v>0</v>
      </c>
      <c r="U27" s="18">
        <v>162.1485</v>
      </c>
      <c r="V27" s="18">
        <v>796.149</v>
      </c>
    </row>
    <row r="28" spans="1:22" ht="13.5">
      <c r="A28" s="35" t="s">
        <v>588</v>
      </c>
      <c r="B28" s="18">
        <v>155</v>
      </c>
      <c r="C28" s="19">
        <v>1689.6</v>
      </c>
      <c r="D28" s="20">
        <v>1</v>
      </c>
      <c r="E28" s="18">
        <v>155</v>
      </c>
      <c r="F28" s="18">
        <v>155</v>
      </c>
      <c r="G28" s="20">
        <v>7</v>
      </c>
      <c r="H28" s="18">
        <v>155</v>
      </c>
      <c r="I28" s="18">
        <v>1085</v>
      </c>
      <c r="J28" s="20">
        <v>0</v>
      </c>
      <c r="K28" s="20">
        <v>0</v>
      </c>
      <c r="L28" s="20">
        <v>0</v>
      </c>
      <c r="M28" s="20">
        <v>2</v>
      </c>
      <c r="N28" s="18">
        <v>155</v>
      </c>
      <c r="O28" s="18">
        <v>310</v>
      </c>
      <c r="P28" s="20">
        <v>6</v>
      </c>
      <c r="Q28" s="20">
        <v>10137.6</v>
      </c>
      <c r="R28" s="20">
        <v>299.8</v>
      </c>
      <c r="S28" s="20">
        <v>0</v>
      </c>
      <c r="T28" s="18">
        <v>0</v>
      </c>
      <c r="U28" s="18">
        <v>155</v>
      </c>
      <c r="V28" s="18">
        <v>930</v>
      </c>
    </row>
    <row r="29" spans="1:22" ht="13.5">
      <c r="A29" s="27" t="s">
        <v>64</v>
      </c>
      <c r="B29" s="28"/>
      <c r="C29" s="29"/>
      <c r="D29" s="29">
        <f>SUM(D24:D28)</f>
        <v>8.86</v>
      </c>
      <c r="E29" s="28"/>
      <c r="F29" s="28">
        <f>SUM(F24:F28)</f>
        <v>1418.123</v>
      </c>
      <c r="G29" s="30">
        <f>SUM(G24:G28)</f>
        <v>21</v>
      </c>
      <c r="H29" s="28"/>
      <c r="I29" s="28">
        <f>SUM(I24:I28)</f>
        <v>3349</v>
      </c>
      <c r="J29" s="30">
        <f>SUM(J24:J28)</f>
        <v>0</v>
      </c>
      <c r="K29" s="30">
        <f>SUM(K24:K28)</f>
        <v>0</v>
      </c>
      <c r="L29" s="30">
        <f>SUM(L24:L28)</f>
        <v>0</v>
      </c>
      <c r="M29" s="29">
        <f>SUM(M24:M28)</f>
        <v>10.46</v>
      </c>
      <c r="N29" s="28"/>
      <c r="O29" s="28">
        <f aca="true" t="shared" si="3" ref="O29:T29">SUM(O24:O28)</f>
        <v>1672.9126</v>
      </c>
      <c r="P29" s="29">
        <f t="shared" si="3"/>
        <v>19.4</v>
      </c>
      <c r="Q29" s="29">
        <f t="shared" si="3"/>
        <v>36213.1</v>
      </c>
      <c r="R29" s="30">
        <f t="shared" si="3"/>
        <v>1071</v>
      </c>
      <c r="S29" s="30">
        <f t="shared" si="3"/>
        <v>0</v>
      </c>
      <c r="T29" s="28">
        <f t="shared" si="3"/>
        <v>0</v>
      </c>
      <c r="U29" s="28"/>
      <c r="V29" s="28">
        <f>SUM(V24:V28)</f>
        <v>3094.2104</v>
      </c>
    </row>
    <row r="30" spans="1:22" ht="13.5">
      <c r="A30" s="31" t="s">
        <v>65</v>
      </c>
      <c r="B30" s="32"/>
      <c r="C30" s="33"/>
      <c r="D30" s="33">
        <f>SUM(D7,D10,D22,D29)</f>
        <v>1530.2699999999998</v>
      </c>
      <c r="E30" s="32"/>
      <c r="F30" s="32">
        <f>SUM(F7,F10,F22,F29)</f>
        <v>3894.5469000000003</v>
      </c>
      <c r="G30" s="34">
        <f>SUM(G7,G10,G22,G29)</f>
        <v>2494</v>
      </c>
      <c r="H30" s="32"/>
      <c r="I30" s="32">
        <f>SUM(I7,I10,I22,I29)</f>
        <v>6203.9192</v>
      </c>
      <c r="J30" s="34">
        <f>SUM(J7,J10,J22,J29)</f>
        <v>0</v>
      </c>
      <c r="K30" s="34">
        <f>SUM(K7,K10,K22,K29)</f>
        <v>4</v>
      </c>
      <c r="L30" s="34">
        <f>SUM(L7,L10,L22,L29)</f>
        <v>0</v>
      </c>
      <c r="M30" s="33">
        <f>SUM(M7,M10,M22,M29)</f>
        <v>1339.93</v>
      </c>
      <c r="N30" s="32"/>
      <c r="O30" s="32">
        <f aca="true" t="shared" si="4" ref="O30:T30">SUM(O7,O10,O22,O29)</f>
        <v>3896.1147</v>
      </c>
      <c r="P30" s="33">
        <f t="shared" si="4"/>
        <v>2680.34</v>
      </c>
      <c r="Q30" s="33">
        <f t="shared" si="4"/>
        <v>70172.5</v>
      </c>
      <c r="R30" s="33">
        <f t="shared" si="4"/>
        <v>2075.4</v>
      </c>
      <c r="S30" s="34">
        <f t="shared" si="4"/>
        <v>0</v>
      </c>
      <c r="T30" s="32">
        <f t="shared" si="4"/>
        <v>0</v>
      </c>
      <c r="U30" s="32"/>
      <c r="V30" s="32">
        <f>SUM(V7,V10,V22,V29)</f>
        <v>6194.3722</v>
      </c>
    </row>
    <row r="31" ht="13.5">
      <c r="A31" s="14" t="s">
        <v>22</v>
      </c>
    </row>
    <row r="32" ht="13.5">
      <c r="A32" s="15" t="s">
        <v>66</v>
      </c>
    </row>
    <row r="33" ht="13.5">
      <c r="A33" s="35" t="s">
        <v>67</v>
      </c>
    </row>
    <row r="34" spans="1:22" ht="13.5">
      <c r="A34" s="75" t="s">
        <v>589</v>
      </c>
      <c r="B34" s="18">
        <v>18.1667</v>
      </c>
      <c r="C34" s="19">
        <v>33.81</v>
      </c>
      <c r="D34" s="20">
        <v>0</v>
      </c>
      <c r="E34" s="18">
        <v>0</v>
      </c>
      <c r="F34" s="18">
        <v>0</v>
      </c>
      <c r="G34" s="20">
        <v>12</v>
      </c>
      <c r="H34" s="21">
        <v>18.5</v>
      </c>
      <c r="I34" s="18">
        <v>222</v>
      </c>
      <c r="J34" s="20">
        <v>0</v>
      </c>
      <c r="K34" s="20">
        <v>0</v>
      </c>
      <c r="L34" s="20">
        <v>0</v>
      </c>
      <c r="M34" s="20">
        <v>21</v>
      </c>
      <c r="N34" s="18">
        <v>18.5</v>
      </c>
      <c r="O34" s="18">
        <v>388.5</v>
      </c>
      <c r="P34" s="37">
        <v>-9</v>
      </c>
      <c r="Q34" s="37">
        <v>-304.3</v>
      </c>
      <c r="R34" s="37">
        <v>-9</v>
      </c>
      <c r="S34" s="37">
        <v>0</v>
      </c>
      <c r="T34" s="18">
        <v>0</v>
      </c>
      <c r="U34" s="18">
        <v>18.5</v>
      </c>
      <c r="V34" s="18">
        <v>-166.5</v>
      </c>
    </row>
    <row r="35" spans="1:22" ht="13.5">
      <c r="A35" s="75" t="s">
        <v>590</v>
      </c>
      <c r="B35" s="18">
        <v>17.6875</v>
      </c>
      <c r="C35" s="19">
        <v>25.36</v>
      </c>
      <c r="D35" s="19">
        <v>45.7</v>
      </c>
      <c r="E35" s="18">
        <v>9</v>
      </c>
      <c r="F35" s="18">
        <v>411.3</v>
      </c>
      <c r="G35" s="20">
        <v>0</v>
      </c>
      <c r="H35" s="18">
        <v>0</v>
      </c>
      <c r="I35" s="18">
        <v>0</v>
      </c>
      <c r="J35" s="20">
        <v>0</v>
      </c>
      <c r="K35" s="20">
        <v>0</v>
      </c>
      <c r="L35" s="20">
        <v>0</v>
      </c>
      <c r="M35" s="19">
        <v>17.2</v>
      </c>
      <c r="N35" s="18">
        <v>9.000000000000002</v>
      </c>
      <c r="O35" s="18">
        <v>154.8</v>
      </c>
      <c r="P35" s="19">
        <v>28.5</v>
      </c>
      <c r="Q35" s="19">
        <v>722.7</v>
      </c>
      <c r="R35" s="19">
        <v>21.4</v>
      </c>
      <c r="S35" s="20">
        <v>0</v>
      </c>
      <c r="T35" s="18">
        <v>0</v>
      </c>
      <c r="U35" s="18">
        <v>9</v>
      </c>
      <c r="V35" s="18">
        <v>256.5</v>
      </c>
    </row>
    <row r="36" spans="1:22" ht="13.5">
      <c r="A36" s="75" t="s">
        <v>591</v>
      </c>
      <c r="B36" s="18">
        <v>18.17</v>
      </c>
      <c r="C36" s="19">
        <v>33.81</v>
      </c>
      <c r="D36" s="19">
        <v>19.4</v>
      </c>
      <c r="E36" s="18">
        <v>18.5</v>
      </c>
      <c r="F36" s="18">
        <v>358.9</v>
      </c>
      <c r="G36" s="20">
        <v>0</v>
      </c>
      <c r="H36" s="18">
        <v>0</v>
      </c>
      <c r="I36" s="18">
        <v>0</v>
      </c>
      <c r="J36" s="20">
        <v>0</v>
      </c>
      <c r="K36" s="20">
        <v>0</v>
      </c>
      <c r="L36" s="20">
        <v>0</v>
      </c>
      <c r="M36" s="19">
        <v>18.6</v>
      </c>
      <c r="N36" s="18">
        <v>18.5</v>
      </c>
      <c r="O36" s="18">
        <v>344.1</v>
      </c>
      <c r="P36" s="19">
        <v>0.8</v>
      </c>
      <c r="Q36" s="19">
        <v>27</v>
      </c>
      <c r="R36" s="19">
        <v>0.8</v>
      </c>
      <c r="S36" s="20">
        <v>0</v>
      </c>
      <c r="T36" s="18">
        <v>0</v>
      </c>
      <c r="U36" s="18">
        <v>18.5</v>
      </c>
      <c r="V36" s="18">
        <v>14.8</v>
      </c>
    </row>
    <row r="37" spans="1:22" ht="13.5">
      <c r="A37" s="75" t="s">
        <v>592</v>
      </c>
      <c r="B37" s="18">
        <v>18.1667</v>
      </c>
      <c r="C37" s="19">
        <v>33.81</v>
      </c>
      <c r="D37" s="19">
        <v>28.9</v>
      </c>
      <c r="E37" s="18">
        <v>18.5</v>
      </c>
      <c r="F37" s="18">
        <v>534.65</v>
      </c>
      <c r="G37" s="20">
        <v>0</v>
      </c>
      <c r="H37" s="18">
        <v>0</v>
      </c>
      <c r="I37" s="18">
        <v>0</v>
      </c>
      <c r="J37" s="20">
        <v>0</v>
      </c>
      <c r="K37" s="20">
        <v>0</v>
      </c>
      <c r="L37" s="20">
        <v>0</v>
      </c>
      <c r="M37" s="19">
        <v>20.4</v>
      </c>
      <c r="N37" s="18">
        <v>18.5</v>
      </c>
      <c r="O37" s="18">
        <v>377.4</v>
      </c>
      <c r="P37" s="19">
        <v>8.5</v>
      </c>
      <c r="Q37" s="19">
        <v>287.4</v>
      </c>
      <c r="R37" s="19">
        <v>8.5</v>
      </c>
      <c r="S37" s="20">
        <v>0</v>
      </c>
      <c r="T37" s="18">
        <v>0</v>
      </c>
      <c r="U37" s="18">
        <v>18.5</v>
      </c>
      <c r="V37" s="18">
        <v>157.25</v>
      </c>
    </row>
    <row r="38" spans="1:22" ht="13.5">
      <c r="A38" s="75" t="s">
        <v>593</v>
      </c>
      <c r="B38" s="18">
        <v>18.5</v>
      </c>
      <c r="C38" s="19">
        <v>33.81</v>
      </c>
      <c r="D38" s="19">
        <v>12.3</v>
      </c>
      <c r="E38" s="18">
        <v>18.5</v>
      </c>
      <c r="F38" s="18">
        <v>227.55</v>
      </c>
      <c r="G38" s="20">
        <v>12</v>
      </c>
      <c r="H38" s="18">
        <v>18.5</v>
      </c>
      <c r="I38" s="18">
        <v>222</v>
      </c>
      <c r="J38" s="20">
        <v>0</v>
      </c>
      <c r="K38" s="20">
        <v>0</v>
      </c>
      <c r="L38" s="20">
        <v>0</v>
      </c>
      <c r="M38" s="19">
        <v>19.3</v>
      </c>
      <c r="N38" s="18">
        <v>18.5</v>
      </c>
      <c r="O38" s="18">
        <v>357.05</v>
      </c>
      <c r="P38" s="20">
        <v>5</v>
      </c>
      <c r="Q38" s="20">
        <v>169.1</v>
      </c>
      <c r="R38" s="20">
        <v>5</v>
      </c>
      <c r="S38" s="20">
        <v>0</v>
      </c>
      <c r="T38" s="18">
        <v>0</v>
      </c>
      <c r="U38" s="18">
        <v>18.5</v>
      </c>
      <c r="V38" s="18">
        <v>92.5</v>
      </c>
    </row>
    <row r="39" spans="1:22" ht="13.5">
      <c r="A39" s="75" t="s">
        <v>594</v>
      </c>
      <c r="B39" s="18">
        <v>18.17</v>
      </c>
      <c r="C39" s="19">
        <v>33.81</v>
      </c>
      <c r="D39" s="19">
        <v>25.4</v>
      </c>
      <c r="E39" s="18">
        <v>18.5</v>
      </c>
      <c r="F39" s="18">
        <v>469.9</v>
      </c>
      <c r="G39" s="20">
        <v>12</v>
      </c>
      <c r="H39" s="21">
        <v>18.5</v>
      </c>
      <c r="I39" s="18">
        <v>222</v>
      </c>
      <c r="J39" s="20">
        <v>0</v>
      </c>
      <c r="K39" s="20">
        <v>0</v>
      </c>
      <c r="L39" s="20">
        <v>0</v>
      </c>
      <c r="M39" s="19">
        <v>30.8</v>
      </c>
      <c r="N39" s="18">
        <v>18.499999999999996</v>
      </c>
      <c r="O39" s="18">
        <v>569.8</v>
      </c>
      <c r="P39" s="19">
        <v>6.6</v>
      </c>
      <c r="Q39" s="19">
        <v>223.1</v>
      </c>
      <c r="R39" s="19">
        <v>6.6</v>
      </c>
      <c r="S39" s="20">
        <v>0</v>
      </c>
      <c r="T39" s="18">
        <v>0</v>
      </c>
      <c r="U39" s="18">
        <v>18.5</v>
      </c>
      <c r="V39" s="18">
        <v>122.1</v>
      </c>
    </row>
    <row r="40" spans="1:22" ht="13.5">
      <c r="A40" s="75" t="s">
        <v>595</v>
      </c>
      <c r="B40" s="18">
        <v>28.1667</v>
      </c>
      <c r="C40" s="19">
        <v>33.81</v>
      </c>
      <c r="D40" s="19">
        <v>11.4</v>
      </c>
      <c r="E40" s="18">
        <v>28.499999999999996</v>
      </c>
      <c r="F40" s="18">
        <v>324.9</v>
      </c>
      <c r="G40" s="20">
        <v>0</v>
      </c>
      <c r="H40" s="18">
        <v>0</v>
      </c>
      <c r="I40" s="18">
        <v>0</v>
      </c>
      <c r="J40" s="20">
        <v>0</v>
      </c>
      <c r="K40" s="20">
        <v>0</v>
      </c>
      <c r="L40" s="20">
        <v>0</v>
      </c>
      <c r="M40" s="19">
        <v>10.4</v>
      </c>
      <c r="N40" s="18">
        <v>28.499999999999996</v>
      </c>
      <c r="O40" s="18">
        <v>296.4</v>
      </c>
      <c r="P40" s="20">
        <v>1</v>
      </c>
      <c r="Q40" s="20">
        <v>33.8</v>
      </c>
      <c r="R40" s="20">
        <v>1</v>
      </c>
      <c r="S40" s="20">
        <v>0</v>
      </c>
      <c r="T40" s="18">
        <v>0</v>
      </c>
      <c r="U40" s="18">
        <v>28.5</v>
      </c>
      <c r="V40" s="18">
        <v>28.5</v>
      </c>
    </row>
    <row r="41" spans="1:22" ht="13.5">
      <c r="A41" s="75" t="s">
        <v>596</v>
      </c>
      <c r="B41" s="18">
        <v>18.1667</v>
      </c>
      <c r="C41" s="19">
        <v>33.81</v>
      </c>
      <c r="D41" s="19">
        <v>31.7</v>
      </c>
      <c r="E41" s="18">
        <v>18.500000000000004</v>
      </c>
      <c r="F41" s="18">
        <v>586.45</v>
      </c>
      <c r="G41" s="20">
        <v>0</v>
      </c>
      <c r="H41" s="18">
        <v>0</v>
      </c>
      <c r="I41" s="18">
        <v>0</v>
      </c>
      <c r="J41" s="20">
        <v>0</v>
      </c>
      <c r="K41" s="20">
        <v>0</v>
      </c>
      <c r="L41" s="20">
        <v>0</v>
      </c>
      <c r="M41" s="19">
        <v>24.4</v>
      </c>
      <c r="N41" s="18">
        <v>18.5</v>
      </c>
      <c r="O41" s="18">
        <v>451.4</v>
      </c>
      <c r="P41" s="19">
        <v>7.3</v>
      </c>
      <c r="Q41" s="19">
        <v>246.8</v>
      </c>
      <c r="R41" s="19">
        <v>7.3</v>
      </c>
      <c r="S41" s="20">
        <v>0</v>
      </c>
      <c r="T41" s="18">
        <v>0</v>
      </c>
      <c r="U41" s="18">
        <v>18.5</v>
      </c>
      <c r="V41" s="18">
        <v>135.05</v>
      </c>
    </row>
    <row r="42" spans="1:22" ht="13.5">
      <c r="A42" s="75" t="s">
        <v>597</v>
      </c>
      <c r="B42" s="18">
        <v>18.1667</v>
      </c>
      <c r="C42" s="19">
        <v>33.81</v>
      </c>
      <c r="D42" s="19">
        <v>26.3</v>
      </c>
      <c r="E42" s="18">
        <v>18.5</v>
      </c>
      <c r="F42" s="18">
        <v>486.55</v>
      </c>
      <c r="G42" s="20">
        <v>0</v>
      </c>
      <c r="H42" s="18">
        <v>0</v>
      </c>
      <c r="I42" s="18">
        <v>0</v>
      </c>
      <c r="J42" s="20">
        <v>0</v>
      </c>
      <c r="K42" s="20">
        <v>0</v>
      </c>
      <c r="L42" s="20">
        <v>0</v>
      </c>
      <c r="M42" s="19">
        <v>23.6</v>
      </c>
      <c r="N42" s="18">
        <v>18.5</v>
      </c>
      <c r="O42" s="18">
        <v>436.6</v>
      </c>
      <c r="P42" s="19">
        <v>2.7</v>
      </c>
      <c r="Q42" s="19">
        <v>91.3</v>
      </c>
      <c r="R42" s="19">
        <v>2.7</v>
      </c>
      <c r="S42" s="20">
        <v>0</v>
      </c>
      <c r="T42" s="18">
        <v>0</v>
      </c>
      <c r="U42" s="18">
        <v>18.5</v>
      </c>
      <c r="V42" s="18">
        <v>49.95</v>
      </c>
    </row>
    <row r="43" spans="1:22" ht="13.5">
      <c r="A43" s="38" t="s">
        <v>77</v>
      </c>
      <c r="B43" s="24"/>
      <c r="C43" s="25"/>
      <c r="D43" s="25">
        <f>SUM(D34:D42)</f>
        <v>201.1</v>
      </c>
      <c r="E43" s="24"/>
      <c r="F43" s="24">
        <f>SUM(F34:F42)</f>
        <v>3400.2</v>
      </c>
      <c r="G43" s="26">
        <f>SUM(G34:G42)</f>
        <v>36</v>
      </c>
      <c r="H43" s="24"/>
      <c r="I43" s="24">
        <f>SUM(I34:I42)</f>
        <v>666</v>
      </c>
      <c r="J43" s="26">
        <f>SUM(J34:J42)</f>
        <v>0</v>
      </c>
      <c r="K43" s="26">
        <f>SUM(K34:K42)</f>
        <v>0</v>
      </c>
      <c r="L43" s="26">
        <f>SUM(L34:L42)</f>
        <v>0</v>
      </c>
      <c r="M43" s="25">
        <f>SUM(M34:M42)</f>
        <v>185.7</v>
      </c>
      <c r="N43" s="24"/>
      <c r="O43" s="24">
        <f aca="true" t="shared" si="5" ref="O43:T43">SUM(O34:O42)</f>
        <v>3376.0499999999997</v>
      </c>
      <c r="P43" s="25">
        <f t="shared" si="5"/>
        <v>51.4</v>
      </c>
      <c r="Q43" s="25">
        <f t="shared" si="5"/>
        <v>1496.8999999999999</v>
      </c>
      <c r="R43" s="25">
        <f t="shared" si="5"/>
        <v>44.3</v>
      </c>
      <c r="S43" s="26">
        <f t="shared" si="5"/>
        <v>0</v>
      </c>
      <c r="T43" s="24">
        <f t="shared" si="5"/>
        <v>0</v>
      </c>
      <c r="U43" s="24"/>
      <c r="V43" s="24">
        <f>SUM(V34:V42)</f>
        <v>690.1500000000001</v>
      </c>
    </row>
    <row r="44" ht="13.5">
      <c r="A44" s="35" t="s">
        <v>78</v>
      </c>
    </row>
    <row r="45" spans="1:22" ht="13.5">
      <c r="A45" s="75" t="s">
        <v>598</v>
      </c>
      <c r="B45" s="18">
        <v>19</v>
      </c>
      <c r="C45" s="19">
        <v>33.81</v>
      </c>
      <c r="D45" s="19">
        <v>17.5</v>
      </c>
      <c r="E45" s="18">
        <v>19</v>
      </c>
      <c r="F45" s="18">
        <v>332.5</v>
      </c>
      <c r="G45" s="20">
        <v>24</v>
      </c>
      <c r="H45" s="18">
        <v>19</v>
      </c>
      <c r="I45" s="18">
        <v>456</v>
      </c>
      <c r="J45" s="20">
        <v>0</v>
      </c>
      <c r="K45" s="20">
        <v>0</v>
      </c>
      <c r="L45" s="20">
        <v>0</v>
      </c>
      <c r="M45" s="19">
        <v>24.3</v>
      </c>
      <c r="N45" s="18">
        <v>19</v>
      </c>
      <c r="O45" s="18">
        <v>461.7</v>
      </c>
      <c r="P45" s="19">
        <v>17.2</v>
      </c>
      <c r="Q45" s="19">
        <v>581.5</v>
      </c>
      <c r="R45" s="19">
        <v>17.2</v>
      </c>
      <c r="S45" s="20">
        <v>0</v>
      </c>
      <c r="T45" s="18">
        <v>0</v>
      </c>
      <c r="U45" s="18">
        <v>19</v>
      </c>
      <c r="V45" s="18">
        <v>326.8</v>
      </c>
    </row>
    <row r="46" spans="1:22" ht="13.5">
      <c r="A46" s="75" t="s">
        <v>599</v>
      </c>
      <c r="B46" s="18">
        <v>19</v>
      </c>
      <c r="C46" s="19">
        <v>33.81</v>
      </c>
      <c r="D46" s="19">
        <v>19.5</v>
      </c>
      <c r="E46" s="18">
        <v>19</v>
      </c>
      <c r="F46" s="18">
        <v>370.5</v>
      </c>
      <c r="G46" s="20">
        <v>12</v>
      </c>
      <c r="H46" s="18">
        <v>19</v>
      </c>
      <c r="I46" s="18">
        <v>228</v>
      </c>
      <c r="J46" s="20">
        <v>0</v>
      </c>
      <c r="K46" s="20">
        <v>0</v>
      </c>
      <c r="L46" s="20">
        <v>0</v>
      </c>
      <c r="M46" s="19">
        <v>27.1</v>
      </c>
      <c r="N46" s="18">
        <v>18.999999999999996</v>
      </c>
      <c r="O46" s="18">
        <v>514.9</v>
      </c>
      <c r="P46" s="19">
        <v>4.4</v>
      </c>
      <c r="Q46" s="19">
        <v>148.8</v>
      </c>
      <c r="R46" s="19">
        <v>4.4</v>
      </c>
      <c r="S46" s="20">
        <v>0</v>
      </c>
      <c r="T46" s="18">
        <v>0</v>
      </c>
      <c r="U46" s="18">
        <v>19</v>
      </c>
      <c r="V46" s="18">
        <v>83.6</v>
      </c>
    </row>
    <row r="47" spans="1:22" ht="13.5">
      <c r="A47" s="75" t="s">
        <v>600</v>
      </c>
      <c r="B47" s="18">
        <v>21</v>
      </c>
      <c r="C47" s="19">
        <v>33.81</v>
      </c>
      <c r="D47" s="19">
        <v>20.7</v>
      </c>
      <c r="E47" s="18">
        <v>21.415478260869566</v>
      </c>
      <c r="F47" s="18">
        <v>443.3004</v>
      </c>
      <c r="G47" s="20">
        <v>0</v>
      </c>
      <c r="H47" s="18">
        <v>0</v>
      </c>
      <c r="I47" s="18">
        <v>0</v>
      </c>
      <c r="J47" s="20">
        <v>0</v>
      </c>
      <c r="K47" s="20">
        <v>0</v>
      </c>
      <c r="L47" s="20">
        <v>0</v>
      </c>
      <c r="M47" s="19">
        <v>20.2</v>
      </c>
      <c r="N47" s="18">
        <v>21.475267326732673</v>
      </c>
      <c r="O47" s="18">
        <v>433.8004</v>
      </c>
      <c r="P47" s="19">
        <v>0.5</v>
      </c>
      <c r="Q47" s="19">
        <v>16.9</v>
      </c>
      <c r="R47" s="19">
        <v>0.5</v>
      </c>
      <c r="S47" s="20">
        <v>0</v>
      </c>
      <c r="T47" s="18">
        <v>0</v>
      </c>
      <c r="U47" s="18">
        <v>19</v>
      </c>
      <c r="V47" s="18">
        <v>9.5</v>
      </c>
    </row>
    <row r="48" spans="1:22" ht="13.5">
      <c r="A48" s="38" t="s">
        <v>82</v>
      </c>
      <c r="B48" s="24"/>
      <c r="C48" s="25"/>
      <c r="D48" s="25">
        <f>SUM(D45:D47)</f>
        <v>57.7</v>
      </c>
      <c r="E48" s="24"/>
      <c r="F48" s="24">
        <f>SUM(F45:F47)</f>
        <v>1146.3004</v>
      </c>
      <c r="G48" s="26">
        <f>SUM(G45:G47)</f>
        <v>36</v>
      </c>
      <c r="H48" s="24"/>
      <c r="I48" s="24">
        <f>SUM(I45:I47)</f>
        <v>684</v>
      </c>
      <c r="J48" s="26">
        <f>SUM(J45:J47)</f>
        <v>0</v>
      </c>
      <c r="K48" s="26">
        <f>SUM(K45:K47)</f>
        <v>0</v>
      </c>
      <c r="L48" s="26">
        <f>SUM(L45:L47)</f>
        <v>0</v>
      </c>
      <c r="M48" s="25">
        <f>SUM(M45:M47)</f>
        <v>71.60000000000001</v>
      </c>
      <c r="N48" s="24"/>
      <c r="O48" s="24">
        <f aca="true" t="shared" si="6" ref="O48:T48">SUM(O45:O47)</f>
        <v>1410.4004</v>
      </c>
      <c r="P48" s="25">
        <f t="shared" si="6"/>
        <v>22.1</v>
      </c>
      <c r="Q48" s="25">
        <f t="shared" si="6"/>
        <v>747.1999999999999</v>
      </c>
      <c r="R48" s="25">
        <f t="shared" si="6"/>
        <v>22.1</v>
      </c>
      <c r="S48" s="26">
        <f t="shared" si="6"/>
        <v>0</v>
      </c>
      <c r="T48" s="24">
        <f t="shared" si="6"/>
        <v>0</v>
      </c>
      <c r="U48" s="24"/>
      <c r="V48" s="24">
        <f>SUM(V45:V47)</f>
        <v>419.9</v>
      </c>
    </row>
    <row r="49" spans="1:22" ht="13.5">
      <c r="A49" s="35" t="s">
        <v>601</v>
      </c>
      <c r="B49" s="18">
        <v>25</v>
      </c>
      <c r="C49" s="19">
        <v>33.81</v>
      </c>
      <c r="D49" s="19">
        <v>13.3</v>
      </c>
      <c r="E49" s="18">
        <v>25.397240601503757</v>
      </c>
      <c r="F49" s="18">
        <v>337.7833</v>
      </c>
      <c r="G49" s="20">
        <v>0</v>
      </c>
      <c r="H49" s="18">
        <v>0</v>
      </c>
      <c r="I49" s="18">
        <v>0</v>
      </c>
      <c r="J49" s="20">
        <v>0</v>
      </c>
      <c r="K49" s="20">
        <v>0</v>
      </c>
      <c r="L49" s="20">
        <v>0</v>
      </c>
      <c r="M49" s="19">
        <v>11.4</v>
      </c>
      <c r="N49" s="18">
        <v>25.19736842105263</v>
      </c>
      <c r="O49" s="18">
        <v>287.25</v>
      </c>
      <c r="P49" s="19">
        <v>1.9</v>
      </c>
      <c r="Q49" s="19">
        <v>64.2</v>
      </c>
      <c r="R49" s="19">
        <v>1.9</v>
      </c>
      <c r="S49" s="20">
        <v>0</v>
      </c>
      <c r="T49" s="18">
        <v>0</v>
      </c>
      <c r="U49" s="18">
        <v>26.5965</v>
      </c>
      <c r="V49" s="18">
        <v>50.5333</v>
      </c>
    </row>
    <row r="50" spans="1:22" ht="13.5">
      <c r="A50" s="35" t="s">
        <v>602</v>
      </c>
      <c r="B50" s="18">
        <v>16.36</v>
      </c>
      <c r="C50" s="19">
        <v>33.81</v>
      </c>
      <c r="D50" s="19">
        <v>20.5</v>
      </c>
      <c r="E50" s="18">
        <v>15.36</v>
      </c>
      <c r="F50" s="18">
        <v>314.88</v>
      </c>
      <c r="G50" s="20">
        <v>12</v>
      </c>
      <c r="H50" s="18">
        <v>15.36</v>
      </c>
      <c r="I50" s="18">
        <v>184.32</v>
      </c>
      <c r="J50" s="20">
        <v>0</v>
      </c>
      <c r="K50" s="20">
        <v>0</v>
      </c>
      <c r="L50" s="20">
        <v>0</v>
      </c>
      <c r="M50" s="20">
        <v>20</v>
      </c>
      <c r="N50" s="18">
        <v>15.36</v>
      </c>
      <c r="O50" s="18">
        <v>307.2</v>
      </c>
      <c r="P50" s="19">
        <v>12.5</v>
      </c>
      <c r="Q50" s="19">
        <v>422.6</v>
      </c>
      <c r="R50" s="19">
        <v>12.5</v>
      </c>
      <c r="S50" s="20">
        <v>0</v>
      </c>
      <c r="T50" s="18">
        <v>0</v>
      </c>
      <c r="U50" s="18">
        <v>15.36</v>
      </c>
      <c r="V50" s="18">
        <v>192</v>
      </c>
    </row>
    <row r="51" spans="1:22" ht="13.5">
      <c r="A51" s="35" t="s">
        <v>603</v>
      </c>
      <c r="B51" s="18">
        <v>20.33</v>
      </c>
      <c r="C51" s="19">
        <v>33.81</v>
      </c>
      <c r="D51" s="19">
        <v>8.9</v>
      </c>
      <c r="E51" s="18">
        <v>41.574921348314604</v>
      </c>
      <c r="F51" s="18">
        <v>370.0168</v>
      </c>
      <c r="G51" s="20">
        <v>0</v>
      </c>
      <c r="H51" s="18">
        <v>0</v>
      </c>
      <c r="I51" s="18">
        <v>0</v>
      </c>
      <c r="J51" s="20">
        <v>0</v>
      </c>
      <c r="K51" s="20">
        <v>0</v>
      </c>
      <c r="L51" s="20">
        <v>0</v>
      </c>
      <c r="M51" s="19">
        <v>6.9</v>
      </c>
      <c r="N51" s="18">
        <v>46.4275652173913</v>
      </c>
      <c r="O51" s="18">
        <v>320.3502</v>
      </c>
      <c r="P51" s="20">
        <v>2</v>
      </c>
      <c r="Q51" s="20">
        <v>67.6</v>
      </c>
      <c r="R51" s="20">
        <v>2</v>
      </c>
      <c r="S51" s="20">
        <v>0</v>
      </c>
      <c r="T51" s="18">
        <v>0</v>
      </c>
      <c r="U51" s="18">
        <v>24.8333</v>
      </c>
      <c r="V51" s="18">
        <v>49.6666</v>
      </c>
    </row>
    <row r="52" spans="1:22" ht="13.5">
      <c r="A52" s="35" t="s">
        <v>604</v>
      </c>
      <c r="B52" s="18">
        <v>23.67</v>
      </c>
      <c r="C52" s="19">
        <v>33.81</v>
      </c>
      <c r="D52" s="20">
        <v>6</v>
      </c>
      <c r="E52" s="18">
        <v>26.96666666666667</v>
      </c>
      <c r="F52" s="18">
        <v>161.8</v>
      </c>
      <c r="G52" s="20">
        <v>0</v>
      </c>
      <c r="H52" s="18">
        <v>0</v>
      </c>
      <c r="I52" s="18">
        <v>0</v>
      </c>
      <c r="J52" s="20">
        <v>0</v>
      </c>
      <c r="K52" s="20">
        <v>0</v>
      </c>
      <c r="L52" s="20">
        <v>0</v>
      </c>
      <c r="M52" s="19">
        <v>4.6</v>
      </c>
      <c r="N52" s="18">
        <v>27.108695652173918</v>
      </c>
      <c r="O52" s="18">
        <v>124.7</v>
      </c>
      <c r="P52" s="19">
        <v>1.4</v>
      </c>
      <c r="Q52" s="19">
        <v>47.3</v>
      </c>
      <c r="R52" s="19">
        <v>1.4</v>
      </c>
      <c r="S52" s="20">
        <v>0</v>
      </c>
      <c r="T52" s="18">
        <v>0</v>
      </c>
      <c r="U52" s="18">
        <v>26.5</v>
      </c>
      <c r="V52" s="18">
        <v>37.1</v>
      </c>
    </row>
    <row r="53" spans="1:22" ht="13.5">
      <c r="A53" s="35" t="s">
        <v>605</v>
      </c>
      <c r="B53" s="18">
        <v>27.58</v>
      </c>
      <c r="C53" s="19">
        <v>33.81</v>
      </c>
      <c r="D53" s="19">
        <v>14.3</v>
      </c>
      <c r="E53" s="18">
        <v>28.36</v>
      </c>
      <c r="F53" s="18">
        <v>405.548</v>
      </c>
      <c r="G53" s="20">
        <v>0</v>
      </c>
      <c r="H53" s="18">
        <v>0</v>
      </c>
      <c r="I53" s="18">
        <v>0</v>
      </c>
      <c r="J53" s="20">
        <v>0</v>
      </c>
      <c r="K53" s="20">
        <v>0</v>
      </c>
      <c r="L53" s="20">
        <v>0</v>
      </c>
      <c r="M53" s="19">
        <v>12.6</v>
      </c>
      <c r="N53" s="18">
        <v>28.360000000000003</v>
      </c>
      <c r="O53" s="18">
        <v>357.336</v>
      </c>
      <c r="P53" s="19">
        <v>1.7</v>
      </c>
      <c r="Q53" s="19">
        <v>57.5</v>
      </c>
      <c r="R53" s="19">
        <v>1.7</v>
      </c>
      <c r="S53" s="20">
        <v>0</v>
      </c>
      <c r="T53" s="18">
        <v>0</v>
      </c>
      <c r="U53" s="18">
        <v>28.36</v>
      </c>
      <c r="V53" s="18">
        <v>48.212</v>
      </c>
    </row>
    <row r="54" spans="1:22" ht="13.5">
      <c r="A54" s="35" t="s">
        <v>606</v>
      </c>
      <c r="B54" s="18">
        <v>21.8333</v>
      </c>
      <c r="C54" s="19">
        <v>33.81</v>
      </c>
      <c r="D54" s="19">
        <v>23.9</v>
      </c>
      <c r="E54" s="18">
        <v>22.666698744769878</v>
      </c>
      <c r="F54" s="18">
        <v>541.7341</v>
      </c>
      <c r="G54" s="20">
        <v>24</v>
      </c>
      <c r="H54" s="21">
        <v>22.70835</v>
      </c>
      <c r="I54" s="18">
        <v>545.0004</v>
      </c>
      <c r="J54" s="20">
        <v>0</v>
      </c>
      <c r="K54" s="20">
        <v>0</v>
      </c>
      <c r="L54" s="20">
        <v>0</v>
      </c>
      <c r="M54" s="19">
        <v>5.8</v>
      </c>
      <c r="N54" s="18">
        <v>22.75</v>
      </c>
      <c r="O54" s="18">
        <v>131.95</v>
      </c>
      <c r="P54" s="19">
        <v>42.1</v>
      </c>
      <c r="Q54" s="19">
        <v>1423.4</v>
      </c>
      <c r="R54" s="19">
        <v>42.1</v>
      </c>
      <c r="S54" s="20">
        <v>0</v>
      </c>
      <c r="T54" s="18">
        <v>0</v>
      </c>
      <c r="U54" s="18">
        <v>22.679</v>
      </c>
      <c r="V54" s="18">
        <v>954.7845</v>
      </c>
    </row>
    <row r="55" spans="1:22" ht="13.5">
      <c r="A55" s="35" t="s">
        <v>607</v>
      </c>
      <c r="B55" s="18">
        <v>21</v>
      </c>
      <c r="C55" s="19">
        <v>25.36</v>
      </c>
      <c r="D55" s="19">
        <v>18.7</v>
      </c>
      <c r="E55" s="18">
        <v>21.82220320855615</v>
      </c>
      <c r="F55" s="18">
        <v>408.0752</v>
      </c>
      <c r="G55" s="20">
        <v>0</v>
      </c>
      <c r="H55" s="18">
        <v>0</v>
      </c>
      <c r="I55" s="18">
        <v>0</v>
      </c>
      <c r="J55" s="20">
        <v>0</v>
      </c>
      <c r="K55" s="20">
        <v>1</v>
      </c>
      <c r="L55" s="20">
        <v>0</v>
      </c>
      <c r="M55" s="19">
        <v>15.1</v>
      </c>
      <c r="N55" s="18">
        <v>21.7362119205298</v>
      </c>
      <c r="O55" s="18">
        <v>328.2168</v>
      </c>
      <c r="P55" s="19">
        <v>2.6</v>
      </c>
      <c r="Q55" s="19">
        <v>65.9</v>
      </c>
      <c r="R55" s="19">
        <v>2</v>
      </c>
      <c r="S55" s="20">
        <v>0</v>
      </c>
      <c r="T55" s="18">
        <v>0</v>
      </c>
      <c r="U55" s="18">
        <v>22.1891</v>
      </c>
      <c r="V55" s="18">
        <v>57.6917</v>
      </c>
    </row>
    <row r="56" spans="1:22" ht="13.5">
      <c r="A56" s="35" t="s">
        <v>608</v>
      </c>
      <c r="B56" s="18">
        <v>14.6</v>
      </c>
      <c r="C56" s="19">
        <v>33.81</v>
      </c>
      <c r="D56" s="19">
        <v>24.9</v>
      </c>
      <c r="E56" s="18">
        <v>14.600000000000001</v>
      </c>
      <c r="F56" s="18">
        <v>363.54</v>
      </c>
      <c r="G56" s="20">
        <v>24</v>
      </c>
      <c r="H56" s="18">
        <v>14.6</v>
      </c>
      <c r="I56" s="18">
        <v>350.4</v>
      </c>
      <c r="J56" s="20">
        <v>0</v>
      </c>
      <c r="K56" s="20">
        <v>0</v>
      </c>
      <c r="L56" s="20">
        <v>0</v>
      </c>
      <c r="M56" s="19">
        <v>27.6</v>
      </c>
      <c r="N56" s="18">
        <v>14.599999999999998</v>
      </c>
      <c r="O56" s="18">
        <v>402.96</v>
      </c>
      <c r="P56" s="19">
        <v>21.3</v>
      </c>
      <c r="Q56" s="19">
        <v>720.2</v>
      </c>
      <c r="R56" s="19">
        <v>21.3</v>
      </c>
      <c r="S56" s="20">
        <v>0</v>
      </c>
      <c r="T56" s="18">
        <v>0</v>
      </c>
      <c r="U56" s="18">
        <v>14.6</v>
      </c>
      <c r="V56" s="18">
        <v>310.98</v>
      </c>
    </row>
    <row r="57" spans="1:22" ht="13.5">
      <c r="A57" s="35" t="s">
        <v>609</v>
      </c>
      <c r="B57" s="18">
        <v>26.83</v>
      </c>
      <c r="C57" s="19">
        <v>33.81</v>
      </c>
      <c r="D57" s="19">
        <v>4.8</v>
      </c>
      <c r="E57" s="18">
        <v>26.83</v>
      </c>
      <c r="F57" s="18">
        <v>128.784</v>
      </c>
      <c r="G57" s="20">
        <v>0</v>
      </c>
      <c r="H57" s="18">
        <v>0</v>
      </c>
      <c r="I57" s="18">
        <v>0</v>
      </c>
      <c r="J57" s="20">
        <v>0</v>
      </c>
      <c r="K57" s="20">
        <v>0</v>
      </c>
      <c r="L57" s="20">
        <v>0</v>
      </c>
      <c r="M57" s="19">
        <v>4.7</v>
      </c>
      <c r="N57" s="18">
        <v>26.83</v>
      </c>
      <c r="O57" s="18">
        <v>126.101</v>
      </c>
      <c r="P57" s="19">
        <v>0.1</v>
      </c>
      <c r="Q57" s="19">
        <v>3.4</v>
      </c>
      <c r="R57" s="19">
        <v>0.1</v>
      </c>
      <c r="S57" s="20">
        <v>0</v>
      </c>
      <c r="T57" s="18">
        <v>0</v>
      </c>
      <c r="U57" s="18">
        <v>26.83</v>
      </c>
      <c r="V57" s="18">
        <v>2.683</v>
      </c>
    </row>
    <row r="58" spans="1:22" ht="13.5">
      <c r="A58" s="35" t="s">
        <v>610</v>
      </c>
      <c r="B58" s="18">
        <v>20.5</v>
      </c>
      <c r="C58" s="19">
        <v>33.81</v>
      </c>
      <c r="D58" s="19">
        <v>48.3</v>
      </c>
      <c r="E58" s="18">
        <v>20.087958592132505</v>
      </c>
      <c r="F58" s="18">
        <v>970.2484</v>
      </c>
      <c r="G58" s="20">
        <v>0</v>
      </c>
      <c r="H58" s="18">
        <v>0</v>
      </c>
      <c r="I58" s="18">
        <v>0</v>
      </c>
      <c r="J58" s="20">
        <v>0</v>
      </c>
      <c r="K58" s="20">
        <v>0</v>
      </c>
      <c r="L58" s="20">
        <v>0</v>
      </c>
      <c r="M58" s="19">
        <v>38.6</v>
      </c>
      <c r="N58" s="18">
        <v>20.14418134715026</v>
      </c>
      <c r="O58" s="18">
        <v>777.5654</v>
      </c>
      <c r="P58" s="19">
        <v>9.7</v>
      </c>
      <c r="Q58" s="19">
        <v>328</v>
      </c>
      <c r="R58" s="19">
        <v>9.7</v>
      </c>
      <c r="S58" s="20">
        <v>0</v>
      </c>
      <c r="T58" s="18">
        <v>0</v>
      </c>
      <c r="U58" s="18">
        <v>19.8642</v>
      </c>
      <c r="V58" s="18">
        <v>192.683</v>
      </c>
    </row>
    <row r="59" spans="1:22" ht="13.5">
      <c r="A59" s="35" t="s">
        <v>611</v>
      </c>
      <c r="B59" s="18">
        <v>23.4167</v>
      </c>
      <c r="C59" s="19">
        <v>33.81</v>
      </c>
      <c r="D59" s="19">
        <v>42.9</v>
      </c>
      <c r="E59" s="18">
        <v>24</v>
      </c>
      <c r="F59" s="18">
        <v>1029.6</v>
      </c>
      <c r="G59" s="20">
        <v>36</v>
      </c>
      <c r="H59" s="21">
        <v>24</v>
      </c>
      <c r="I59" s="18">
        <v>864</v>
      </c>
      <c r="J59" s="20">
        <v>0</v>
      </c>
      <c r="K59" s="20">
        <v>0</v>
      </c>
      <c r="L59" s="20">
        <v>0</v>
      </c>
      <c r="M59" s="19">
        <v>35.3</v>
      </c>
      <c r="N59" s="18">
        <v>24.000000000000004</v>
      </c>
      <c r="O59" s="18">
        <v>847.2</v>
      </c>
      <c r="P59" s="19">
        <v>43.6</v>
      </c>
      <c r="Q59" s="19">
        <v>1474.1</v>
      </c>
      <c r="R59" s="19">
        <v>43.6</v>
      </c>
      <c r="S59" s="20">
        <v>0</v>
      </c>
      <c r="T59" s="18">
        <v>0</v>
      </c>
      <c r="U59" s="18">
        <v>24</v>
      </c>
      <c r="V59" s="18">
        <v>1046.4</v>
      </c>
    </row>
    <row r="60" spans="1:22" ht="13.5">
      <c r="A60" s="35" t="s">
        <v>612</v>
      </c>
      <c r="B60" s="18">
        <v>21.17</v>
      </c>
      <c r="C60" s="19">
        <v>33.81</v>
      </c>
      <c r="D60" s="19">
        <v>5.8</v>
      </c>
      <c r="E60" s="18">
        <v>22.5</v>
      </c>
      <c r="F60" s="18">
        <v>130.5</v>
      </c>
      <c r="G60" s="20">
        <v>12</v>
      </c>
      <c r="H60" s="21">
        <v>22.5</v>
      </c>
      <c r="I60" s="18">
        <v>270</v>
      </c>
      <c r="J60" s="20">
        <v>0</v>
      </c>
      <c r="K60" s="20">
        <v>0</v>
      </c>
      <c r="L60" s="20">
        <v>0</v>
      </c>
      <c r="M60" s="19">
        <v>17.3</v>
      </c>
      <c r="N60" s="18">
        <v>22.5</v>
      </c>
      <c r="O60" s="18">
        <v>389.25</v>
      </c>
      <c r="P60" s="19">
        <v>0.5</v>
      </c>
      <c r="Q60" s="19">
        <v>16.9</v>
      </c>
      <c r="R60" s="19">
        <v>0.5</v>
      </c>
      <c r="S60" s="20">
        <v>0</v>
      </c>
      <c r="T60" s="18">
        <v>0</v>
      </c>
      <c r="U60" s="18">
        <v>22.5</v>
      </c>
      <c r="V60" s="18">
        <v>11.25</v>
      </c>
    </row>
    <row r="61" spans="1:22" ht="13.5">
      <c r="A61" s="35" t="s">
        <v>613</v>
      </c>
      <c r="B61" s="18">
        <v>18.83</v>
      </c>
      <c r="C61" s="19">
        <v>33.81</v>
      </c>
      <c r="D61" s="19">
        <v>5.1</v>
      </c>
      <c r="E61" s="18">
        <v>18.830000000000002</v>
      </c>
      <c r="F61" s="18">
        <v>96.033</v>
      </c>
      <c r="G61" s="20">
        <v>12</v>
      </c>
      <c r="H61" s="21">
        <v>18.830000000000002</v>
      </c>
      <c r="I61" s="18">
        <v>225.96</v>
      </c>
      <c r="J61" s="20">
        <v>0</v>
      </c>
      <c r="K61" s="20">
        <v>0</v>
      </c>
      <c r="L61" s="20">
        <v>0</v>
      </c>
      <c r="M61" s="19">
        <v>8.2</v>
      </c>
      <c r="N61" s="18">
        <v>18.830000000000002</v>
      </c>
      <c r="O61" s="18">
        <v>154.406</v>
      </c>
      <c r="P61" s="19">
        <v>8.9</v>
      </c>
      <c r="Q61" s="19">
        <v>300.9</v>
      </c>
      <c r="R61" s="19">
        <v>8.9</v>
      </c>
      <c r="S61" s="20">
        <v>0</v>
      </c>
      <c r="T61" s="18">
        <v>0</v>
      </c>
      <c r="U61" s="18">
        <v>18.83</v>
      </c>
      <c r="V61" s="18">
        <v>167.587</v>
      </c>
    </row>
    <row r="62" spans="1:22" ht="13.5">
      <c r="A62" s="35" t="s">
        <v>614</v>
      </c>
      <c r="B62" s="18">
        <v>13.43</v>
      </c>
      <c r="C62" s="19">
        <v>25.36</v>
      </c>
      <c r="D62" s="19">
        <v>9.1</v>
      </c>
      <c r="E62" s="18">
        <v>13.43</v>
      </c>
      <c r="F62" s="18">
        <v>122.213</v>
      </c>
      <c r="G62" s="20">
        <v>0</v>
      </c>
      <c r="H62" s="18">
        <v>0</v>
      </c>
      <c r="I62" s="18">
        <v>0</v>
      </c>
      <c r="J62" s="20">
        <v>0</v>
      </c>
      <c r="K62" s="20">
        <v>0</v>
      </c>
      <c r="L62" s="20">
        <v>0</v>
      </c>
      <c r="M62" s="19">
        <v>8.3</v>
      </c>
      <c r="N62" s="18">
        <v>13.429999999999998</v>
      </c>
      <c r="O62" s="18">
        <v>111.469</v>
      </c>
      <c r="P62" s="19">
        <v>0.8</v>
      </c>
      <c r="Q62" s="19">
        <v>20.3</v>
      </c>
      <c r="R62" s="19">
        <v>0.6</v>
      </c>
      <c r="S62" s="20">
        <v>0</v>
      </c>
      <c r="T62" s="18">
        <v>0</v>
      </c>
      <c r="U62" s="18">
        <v>13.43</v>
      </c>
      <c r="V62" s="18">
        <v>10.744</v>
      </c>
    </row>
    <row r="63" spans="1:22" ht="13.5">
      <c r="A63" s="35" t="s">
        <v>615</v>
      </c>
      <c r="B63" s="18">
        <v>14.3542</v>
      </c>
      <c r="C63" s="19">
        <v>33.81</v>
      </c>
      <c r="D63" s="19">
        <v>21.3</v>
      </c>
      <c r="E63" s="18">
        <v>14.675784037558685</v>
      </c>
      <c r="F63" s="18">
        <v>312.5942</v>
      </c>
      <c r="G63" s="20">
        <v>0</v>
      </c>
      <c r="H63" s="18">
        <v>0</v>
      </c>
      <c r="I63" s="18">
        <v>0</v>
      </c>
      <c r="J63" s="20">
        <v>0</v>
      </c>
      <c r="K63" s="20">
        <v>0</v>
      </c>
      <c r="L63" s="20">
        <v>0</v>
      </c>
      <c r="M63" s="19">
        <v>13.1</v>
      </c>
      <c r="N63" s="18">
        <v>14.66845038167939</v>
      </c>
      <c r="O63" s="18">
        <v>192.1567</v>
      </c>
      <c r="P63" s="19">
        <v>8.2</v>
      </c>
      <c r="Q63" s="19">
        <v>277.3</v>
      </c>
      <c r="R63" s="19">
        <v>8.2</v>
      </c>
      <c r="S63" s="20">
        <v>0</v>
      </c>
      <c r="T63" s="18">
        <v>0</v>
      </c>
      <c r="U63" s="18">
        <v>14.6875</v>
      </c>
      <c r="V63" s="18">
        <v>120.4375</v>
      </c>
    </row>
    <row r="64" spans="1:22" ht="13.5">
      <c r="A64" s="35" t="s">
        <v>616</v>
      </c>
      <c r="B64" s="18">
        <v>18.07</v>
      </c>
      <c r="C64" s="19">
        <v>33.81</v>
      </c>
      <c r="D64" s="19">
        <v>5.7</v>
      </c>
      <c r="E64" s="18">
        <v>20</v>
      </c>
      <c r="F64" s="18">
        <v>114</v>
      </c>
      <c r="G64" s="20">
        <v>6</v>
      </c>
      <c r="H64" s="21">
        <v>20</v>
      </c>
      <c r="I64" s="18">
        <v>120</v>
      </c>
      <c r="J64" s="20">
        <v>0</v>
      </c>
      <c r="K64" s="20">
        <v>0</v>
      </c>
      <c r="L64" s="20">
        <v>0</v>
      </c>
      <c r="M64" s="19">
        <v>8.4</v>
      </c>
      <c r="N64" s="18">
        <v>20</v>
      </c>
      <c r="O64" s="18">
        <v>168</v>
      </c>
      <c r="P64" s="19">
        <v>3.3</v>
      </c>
      <c r="Q64" s="19">
        <v>111.6</v>
      </c>
      <c r="R64" s="19">
        <v>3.3</v>
      </c>
      <c r="S64" s="20">
        <v>0</v>
      </c>
      <c r="T64" s="18">
        <v>0</v>
      </c>
      <c r="U64" s="18">
        <v>20</v>
      </c>
      <c r="V64" s="18">
        <v>66</v>
      </c>
    </row>
    <row r="65" spans="1:22" ht="13.5">
      <c r="A65" s="35" t="s">
        <v>617</v>
      </c>
      <c r="B65" s="18">
        <v>17.3333</v>
      </c>
      <c r="C65" s="19">
        <v>25.36</v>
      </c>
      <c r="D65" s="20">
        <v>2</v>
      </c>
      <c r="E65" s="18">
        <v>16.8333</v>
      </c>
      <c r="F65" s="18">
        <v>33.6666</v>
      </c>
      <c r="G65" s="20">
        <v>0</v>
      </c>
      <c r="H65" s="18">
        <v>0</v>
      </c>
      <c r="I65" s="18">
        <v>0</v>
      </c>
      <c r="J65" s="20">
        <v>0</v>
      </c>
      <c r="K65" s="20">
        <v>0</v>
      </c>
      <c r="L65" s="20">
        <v>0</v>
      </c>
      <c r="M65" s="20">
        <v>1</v>
      </c>
      <c r="N65" s="18">
        <v>16.8333</v>
      </c>
      <c r="O65" s="18">
        <v>16.8333</v>
      </c>
      <c r="P65" s="20">
        <v>1</v>
      </c>
      <c r="Q65" s="20">
        <v>25.4</v>
      </c>
      <c r="R65" s="20">
        <v>0.8</v>
      </c>
      <c r="S65" s="20">
        <v>0</v>
      </c>
      <c r="T65" s="18">
        <v>0</v>
      </c>
      <c r="U65" s="18">
        <v>16.8333</v>
      </c>
      <c r="V65" s="18">
        <v>16.8333</v>
      </c>
    </row>
    <row r="66" spans="1:22" ht="13.5">
      <c r="A66" s="35" t="s">
        <v>618</v>
      </c>
      <c r="B66" s="18">
        <v>16</v>
      </c>
      <c r="C66" s="19">
        <v>33.81</v>
      </c>
      <c r="D66" s="19">
        <v>24.4</v>
      </c>
      <c r="E66" s="18">
        <v>16.015245901639346</v>
      </c>
      <c r="F66" s="18">
        <v>390.772</v>
      </c>
      <c r="G66" s="20">
        <v>0</v>
      </c>
      <c r="H66" s="18">
        <v>0</v>
      </c>
      <c r="I66" s="18">
        <v>0</v>
      </c>
      <c r="J66" s="20">
        <v>0</v>
      </c>
      <c r="K66" s="20">
        <v>0</v>
      </c>
      <c r="L66" s="20">
        <v>0</v>
      </c>
      <c r="M66" s="20">
        <v>19</v>
      </c>
      <c r="N66" s="18">
        <v>16.018947368421053</v>
      </c>
      <c r="O66" s="18">
        <v>304.36</v>
      </c>
      <c r="P66" s="19">
        <v>5.4</v>
      </c>
      <c r="Q66" s="19">
        <v>182.6</v>
      </c>
      <c r="R66" s="19">
        <v>5.4</v>
      </c>
      <c r="S66" s="20">
        <v>0</v>
      </c>
      <c r="T66" s="18">
        <v>0</v>
      </c>
      <c r="U66" s="18">
        <v>16.0022</v>
      </c>
      <c r="V66" s="18">
        <v>86.412</v>
      </c>
    </row>
    <row r="67" spans="1:22" ht="13.5">
      <c r="A67" s="35" t="s">
        <v>619</v>
      </c>
      <c r="B67" s="18">
        <v>12</v>
      </c>
      <c r="C67" s="19">
        <v>33.81</v>
      </c>
      <c r="D67" s="20">
        <v>17</v>
      </c>
      <c r="E67" s="18">
        <v>12.235270588235293</v>
      </c>
      <c r="F67" s="18">
        <v>207.9996</v>
      </c>
      <c r="G67" s="20">
        <v>12</v>
      </c>
      <c r="H67" s="21">
        <v>12.3333</v>
      </c>
      <c r="I67" s="18">
        <v>147.9996</v>
      </c>
      <c r="J67" s="20">
        <v>0</v>
      </c>
      <c r="K67" s="20">
        <v>0</v>
      </c>
      <c r="L67" s="20">
        <v>0</v>
      </c>
      <c r="M67" s="19">
        <v>26.2</v>
      </c>
      <c r="N67" s="18">
        <v>12.305312977099238</v>
      </c>
      <c r="O67" s="18">
        <v>322.3992</v>
      </c>
      <c r="P67" s="19">
        <v>2.8</v>
      </c>
      <c r="Q67" s="19">
        <v>94.7</v>
      </c>
      <c r="R67" s="19">
        <v>2.8</v>
      </c>
      <c r="S67" s="20">
        <v>0</v>
      </c>
      <c r="T67" s="18">
        <v>0</v>
      </c>
      <c r="U67" s="18">
        <v>12</v>
      </c>
      <c r="V67" s="18">
        <v>33.6</v>
      </c>
    </row>
    <row r="68" spans="1:22" ht="13.5">
      <c r="A68" s="35" t="s">
        <v>620</v>
      </c>
      <c r="B68" s="18">
        <v>12</v>
      </c>
      <c r="C68" s="19">
        <v>33.81</v>
      </c>
      <c r="D68" s="19">
        <v>20.1</v>
      </c>
      <c r="E68" s="18">
        <v>12.333298507462686</v>
      </c>
      <c r="F68" s="18">
        <v>247.8993</v>
      </c>
      <c r="G68" s="20">
        <v>12</v>
      </c>
      <c r="H68" s="21">
        <v>12.3333</v>
      </c>
      <c r="I68" s="18">
        <v>147.9996</v>
      </c>
      <c r="J68" s="20">
        <v>0</v>
      </c>
      <c r="K68" s="20">
        <v>0</v>
      </c>
      <c r="L68" s="20">
        <v>0</v>
      </c>
      <c r="M68" s="20">
        <v>24</v>
      </c>
      <c r="N68" s="18">
        <v>12.3333</v>
      </c>
      <c r="O68" s="18">
        <v>295.9992</v>
      </c>
      <c r="P68" s="19">
        <v>8.1</v>
      </c>
      <c r="Q68" s="19">
        <v>273.9</v>
      </c>
      <c r="R68" s="19">
        <v>8.1</v>
      </c>
      <c r="S68" s="20">
        <v>0</v>
      </c>
      <c r="T68" s="18">
        <v>0</v>
      </c>
      <c r="U68" s="18">
        <v>12.3333</v>
      </c>
      <c r="V68" s="18">
        <v>99.8997</v>
      </c>
    </row>
    <row r="69" spans="1:22" ht="13.5">
      <c r="A69" s="35" t="s">
        <v>621</v>
      </c>
      <c r="B69" s="18">
        <v>15</v>
      </c>
      <c r="C69" s="19">
        <v>33.81</v>
      </c>
      <c r="D69" s="19">
        <v>19.8</v>
      </c>
      <c r="E69" s="18">
        <v>12.33329797979798</v>
      </c>
      <c r="F69" s="18">
        <v>244.1993</v>
      </c>
      <c r="G69" s="20">
        <v>12</v>
      </c>
      <c r="H69" s="18">
        <v>12.3333</v>
      </c>
      <c r="I69" s="18">
        <v>147.9996</v>
      </c>
      <c r="J69" s="20">
        <v>0</v>
      </c>
      <c r="K69" s="20">
        <v>0</v>
      </c>
      <c r="L69" s="20">
        <v>0</v>
      </c>
      <c r="M69" s="19">
        <v>29.2</v>
      </c>
      <c r="N69" s="18">
        <v>12.333301369863015</v>
      </c>
      <c r="O69" s="18">
        <v>360.1324</v>
      </c>
      <c r="P69" s="19">
        <v>2.6</v>
      </c>
      <c r="Q69" s="19">
        <v>87.9</v>
      </c>
      <c r="R69" s="19">
        <v>2.6</v>
      </c>
      <c r="S69" s="20">
        <v>0</v>
      </c>
      <c r="T69" s="18">
        <v>0</v>
      </c>
      <c r="U69" s="18">
        <v>12.3333</v>
      </c>
      <c r="V69" s="18">
        <v>32.0666</v>
      </c>
    </row>
    <row r="70" spans="1:22" ht="13.5">
      <c r="A70" s="35" t="s">
        <v>622</v>
      </c>
      <c r="B70" s="18">
        <v>12</v>
      </c>
      <c r="C70" s="19">
        <v>33.81</v>
      </c>
      <c r="D70" s="20">
        <v>22</v>
      </c>
      <c r="E70" s="18">
        <v>12.333300000000001</v>
      </c>
      <c r="F70" s="18">
        <v>271.3326</v>
      </c>
      <c r="G70" s="20">
        <v>0</v>
      </c>
      <c r="H70" s="18">
        <v>0</v>
      </c>
      <c r="I70" s="18">
        <v>0</v>
      </c>
      <c r="J70" s="20">
        <v>0</v>
      </c>
      <c r="K70" s="20">
        <v>0</v>
      </c>
      <c r="L70" s="20">
        <v>0</v>
      </c>
      <c r="M70" s="19">
        <v>23.4</v>
      </c>
      <c r="N70" s="18">
        <v>12.333299145299145</v>
      </c>
      <c r="O70" s="18">
        <v>288.5992</v>
      </c>
      <c r="P70" s="39">
        <v>-1.4</v>
      </c>
      <c r="Q70" s="39">
        <v>-47.3</v>
      </c>
      <c r="R70" s="39">
        <v>-1.4</v>
      </c>
      <c r="S70" s="37">
        <v>0</v>
      </c>
      <c r="T70" s="18">
        <v>0</v>
      </c>
      <c r="U70" s="18">
        <v>12.3333</v>
      </c>
      <c r="V70" s="18">
        <v>-17.2666</v>
      </c>
    </row>
    <row r="71" spans="1:22" ht="13.5">
      <c r="A71" s="35" t="s">
        <v>623</v>
      </c>
      <c r="B71" s="18">
        <v>23</v>
      </c>
      <c r="C71" s="19">
        <v>33.81</v>
      </c>
      <c r="D71" s="19">
        <v>21.2</v>
      </c>
      <c r="E71" s="18">
        <v>24.415094339622645</v>
      </c>
      <c r="F71" s="18">
        <v>517.6</v>
      </c>
      <c r="G71" s="20">
        <v>0</v>
      </c>
      <c r="H71" s="18">
        <v>0</v>
      </c>
      <c r="I71" s="18">
        <v>0</v>
      </c>
      <c r="J71" s="20">
        <v>0</v>
      </c>
      <c r="K71" s="20">
        <v>0</v>
      </c>
      <c r="L71" s="20">
        <v>0</v>
      </c>
      <c r="M71" s="19">
        <v>11.2</v>
      </c>
      <c r="N71" s="18">
        <v>25.500000000000004</v>
      </c>
      <c r="O71" s="18">
        <v>285.6</v>
      </c>
      <c r="P71" s="20">
        <v>10</v>
      </c>
      <c r="Q71" s="20">
        <v>338.1</v>
      </c>
      <c r="R71" s="20">
        <v>10</v>
      </c>
      <c r="S71" s="20">
        <v>0</v>
      </c>
      <c r="T71" s="18">
        <v>0</v>
      </c>
      <c r="U71" s="18">
        <v>23.2</v>
      </c>
      <c r="V71" s="18">
        <v>232</v>
      </c>
    </row>
    <row r="72" spans="1:22" ht="13.5">
      <c r="A72" s="35" t="s">
        <v>624</v>
      </c>
      <c r="B72" s="18">
        <v>26.83</v>
      </c>
      <c r="C72" s="19">
        <v>33.81</v>
      </c>
      <c r="D72" s="20">
        <v>2</v>
      </c>
      <c r="E72" s="18">
        <v>23</v>
      </c>
      <c r="F72" s="18">
        <v>46</v>
      </c>
      <c r="G72" s="20">
        <v>6</v>
      </c>
      <c r="H72" s="18">
        <v>23</v>
      </c>
      <c r="I72" s="18">
        <v>138</v>
      </c>
      <c r="J72" s="20">
        <v>0</v>
      </c>
      <c r="K72" s="20">
        <v>0</v>
      </c>
      <c r="L72" s="20">
        <v>0</v>
      </c>
      <c r="M72" s="19">
        <v>6.7</v>
      </c>
      <c r="N72" s="18">
        <v>23</v>
      </c>
      <c r="O72" s="18">
        <v>154.1</v>
      </c>
      <c r="P72" s="19">
        <v>1.3</v>
      </c>
      <c r="Q72" s="19">
        <v>44</v>
      </c>
      <c r="R72" s="19">
        <v>1.3</v>
      </c>
      <c r="S72" s="20">
        <v>0</v>
      </c>
      <c r="T72" s="18">
        <v>0</v>
      </c>
      <c r="U72" s="18">
        <v>23</v>
      </c>
      <c r="V72" s="18">
        <v>29.9</v>
      </c>
    </row>
    <row r="73" spans="1:22" ht="13.5">
      <c r="A73" s="35" t="s">
        <v>625</v>
      </c>
      <c r="B73" s="18">
        <v>20.8333</v>
      </c>
      <c r="C73" s="19">
        <v>33.81</v>
      </c>
      <c r="D73" s="19">
        <v>22.9</v>
      </c>
      <c r="E73" s="18">
        <v>20.490000000000002</v>
      </c>
      <c r="F73" s="18">
        <v>469.221</v>
      </c>
      <c r="G73" s="20">
        <v>84</v>
      </c>
      <c r="H73" s="18">
        <v>20.483800000000002</v>
      </c>
      <c r="I73" s="18">
        <v>1720.6392</v>
      </c>
      <c r="J73" s="20">
        <v>0</v>
      </c>
      <c r="K73" s="19">
        <v>0.5</v>
      </c>
      <c r="L73" s="20">
        <v>0</v>
      </c>
      <c r="M73" s="19">
        <v>17.9</v>
      </c>
      <c r="N73" s="18">
        <v>20.5</v>
      </c>
      <c r="O73" s="18">
        <v>366.95</v>
      </c>
      <c r="P73" s="19">
        <v>88.5</v>
      </c>
      <c r="Q73" s="19">
        <v>2992.2</v>
      </c>
      <c r="R73" s="19">
        <v>88.5</v>
      </c>
      <c r="S73" s="20">
        <v>0</v>
      </c>
      <c r="T73" s="18">
        <v>0</v>
      </c>
      <c r="U73" s="18">
        <v>20.482</v>
      </c>
      <c r="V73" s="18">
        <v>1812.6602</v>
      </c>
    </row>
    <row r="74" spans="1:22" ht="13.5">
      <c r="A74" s="27" t="s">
        <v>108</v>
      </c>
      <c r="B74" s="28"/>
      <c r="C74" s="29"/>
      <c r="D74" s="29">
        <f>SUM(D43,D48,D49:D73)</f>
        <v>683.7</v>
      </c>
      <c r="E74" s="28"/>
      <c r="F74" s="28">
        <f>SUM(F43,F48,F49:F73)</f>
        <v>12782.540799999999</v>
      </c>
      <c r="G74" s="30">
        <f>SUM(G43,G48,G49:G73)</f>
        <v>324</v>
      </c>
      <c r="H74" s="28"/>
      <c r="I74" s="28">
        <f>SUM(I43,I48,I49:I73)</f>
        <v>6212.3184</v>
      </c>
      <c r="J74" s="30">
        <f>SUM(J43,J48,J49:J73)</f>
        <v>0</v>
      </c>
      <c r="K74" s="29">
        <f>SUM(K43,K48,K49:K73)</f>
        <v>1.5</v>
      </c>
      <c r="L74" s="30">
        <f>SUM(L43,L48,L49:L73)</f>
        <v>0</v>
      </c>
      <c r="M74" s="29">
        <f>SUM(M43,M48,M49:M73)</f>
        <v>653.8000000000002</v>
      </c>
      <c r="N74" s="28"/>
      <c r="O74" s="28">
        <f aca="true" t="shared" si="7" ref="O74:T74">SUM(O43,O48,O49:O73)</f>
        <v>12207.534800000003</v>
      </c>
      <c r="P74" s="29">
        <f t="shared" si="7"/>
        <v>352.40000000000003</v>
      </c>
      <c r="Q74" s="29">
        <f t="shared" si="7"/>
        <v>11636.8</v>
      </c>
      <c r="R74" s="29">
        <f t="shared" si="7"/>
        <v>344.30000000000007</v>
      </c>
      <c r="S74" s="30">
        <f t="shared" si="7"/>
        <v>0</v>
      </c>
      <c r="T74" s="28">
        <f t="shared" si="7"/>
        <v>0</v>
      </c>
      <c r="U74" s="28"/>
      <c r="V74" s="28">
        <f>SUM(V43,V48,V49:V73)</f>
        <v>6754.907800000001</v>
      </c>
    </row>
    <row r="75" ht="13.5">
      <c r="A75" s="15" t="s">
        <v>109</v>
      </c>
    </row>
    <row r="76" ht="13.5">
      <c r="A76" s="35" t="s">
        <v>110</v>
      </c>
    </row>
    <row r="77" spans="1:22" ht="13.5">
      <c r="A77" s="75" t="s">
        <v>626</v>
      </c>
      <c r="B77" s="18">
        <v>15.17</v>
      </c>
      <c r="C77" s="19">
        <v>25.36</v>
      </c>
      <c r="D77" s="19">
        <v>23.5</v>
      </c>
      <c r="E77" s="18">
        <v>15.169157446808509</v>
      </c>
      <c r="F77" s="18">
        <v>356.4752</v>
      </c>
      <c r="G77" s="20">
        <v>6</v>
      </c>
      <c r="H77" s="18">
        <v>15.17</v>
      </c>
      <c r="I77" s="18">
        <v>91.02</v>
      </c>
      <c r="J77" s="20">
        <v>0</v>
      </c>
      <c r="K77" s="20">
        <v>0</v>
      </c>
      <c r="L77" s="20">
        <v>0</v>
      </c>
      <c r="M77" s="19">
        <v>23.9</v>
      </c>
      <c r="N77" s="18">
        <v>15.169184100418411</v>
      </c>
      <c r="O77" s="18">
        <v>362.5435</v>
      </c>
      <c r="P77" s="19">
        <v>5.6</v>
      </c>
      <c r="Q77" s="19">
        <v>142</v>
      </c>
      <c r="R77" s="19">
        <v>4.2</v>
      </c>
      <c r="S77" s="20">
        <v>0</v>
      </c>
      <c r="T77" s="18">
        <v>0</v>
      </c>
      <c r="U77" s="18">
        <v>15.1699</v>
      </c>
      <c r="V77" s="18">
        <v>84.9517</v>
      </c>
    </row>
    <row r="78" spans="1:22" ht="13.5">
      <c r="A78" s="75" t="s">
        <v>627</v>
      </c>
      <c r="B78" s="18">
        <v>15.1667</v>
      </c>
      <c r="C78" s="19">
        <v>25.36</v>
      </c>
      <c r="D78" s="19">
        <v>28.1</v>
      </c>
      <c r="E78" s="18">
        <v>15.166701067615659</v>
      </c>
      <c r="F78" s="18">
        <v>426.1843</v>
      </c>
      <c r="G78" s="20">
        <v>30</v>
      </c>
      <c r="H78" s="18">
        <v>15.166699999999999</v>
      </c>
      <c r="I78" s="18">
        <v>455.001</v>
      </c>
      <c r="J78" s="20">
        <v>0</v>
      </c>
      <c r="K78" s="20">
        <v>0</v>
      </c>
      <c r="L78" s="20">
        <v>0</v>
      </c>
      <c r="M78" s="19">
        <v>29.7</v>
      </c>
      <c r="N78" s="18">
        <v>15.166700336700337</v>
      </c>
      <c r="O78" s="18">
        <v>450.451</v>
      </c>
      <c r="P78" s="19">
        <v>28.4</v>
      </c>
      <c r="Q78" s="19">
        <v>720.2</v>
      </c>
      <c r="R78" s="19">
        <v>21.3</v>
      </c>
      <c r="S78" s="20">
        <v>0</v>
      </c>
      <c r="T78" s="18">
        <v>0</v>
      </c>
      <c r="U78" s="18">
        <v>15.1667</v>
      </c>
      <c r="V78" s="18">
        <v>430.7343</v>
      </c>
    </row>
    <row r="79" spans="1:22" ht="13.5">
      <c r="A79" s="38" t="s">
        <v>113</v>
      </c>
      <c r="B79" s="24"/>
      <c r="C79" s="25"/>
      <c r="D79" s="25">
        <f>SUM(D77:D78)</f>
        <v>51.6</v>
      </c>
      <c r="E79" s="24"/>
      <c r="F79" s="24">
        <f>SUM(F77:F78)</f>
        <v>782.6595</v>
      </c>
      <c r="G79" s="26">
        <f>SUM(G77:G78)</f>
        <v>36</v>
      </c>
      <c r="H79" s="24"/>
      <c r="I79" s="24">
        <f>SUM(I77:I78)</f>
        <v>546.021</v>
      </c>
      <c r="J79" s="26">
        <f>SUM(J77:J78)</f>
        <v>0</v>
      </c>
      <c r="K79" s="26">
        <f>SUM(K77:K78)</f>
        <v>0</v>
      </c>
      <c r="L79" s="26">
        <f>SUM(L77:L78)</f>
        <v>0</v>
      </c>
      <c r="M79" s="25">
        <f>SUM(M77:M78)</f>
        <v>53.599999999999994</v>
      </c>
      <c r="N79" s="24"/>
      <c r="O79" s="24">
        <f aca="true" t="shared" si="8" ref="O79:T79">SUM(O77:O78)</f>
        <v>812.9945</v>
      </c>
      <c r="P79" s="26">
        <f t="shared" si="8"/>
        <v>34</v>
      </c>
      <c r="Q79" s="25">
        <f t="shared" si="8"/>
        <v>862.2</v>
      </c>
      <c r="R79" s="25">
        <f t="shared" si="8"/>
        <v>25.5</v>
      </c>
      <c r="S79" s="26">
        <f t="shared" si="8"/>
        <v>0</v>
      </c>
      <c r="T79" s="24">
        <f t="shared" si="8"/>
        <v>0</v>
      </c>
      <c r="U79" s="24"/>
      <c r="V79" s="24">
        <f>SUM(V77:V78)</f>
        <v>515.686</v>
      </c>
    </row>
    <row r="80" spans="1:22" ht="13.5">
      <c r="A80" s="35" t="s">
        <v>628</v>
      </c>
      <c r="B80" s="18">
        <v>28.04</v>
      </c>
      <c r="C80" s="19">
        <v>33.81</v>
      </c>
      <c r="D80" s="19">
        <v>13.7</v>
      </c>
      <c r="E80" s="18">
        <v>31.98309489051095</v>
      </c>
      <c r="F80" s="18">
        <v>438.1684</v>
      </c>
      <c r="G80" s="20">
        <v>6</v>
      </c>
      <c r="H80" s="21">
        <v>32.5417</v>
      </c>
      <c r="I80" s="18">
        <v>195.2502</v>
      </c>
      <c r="J80" s="20">
        <v>0</v>
      </c>
      <c r="K80" s="20">
        <v>0</v>
      </c>
      <c r="L80" s="20">
        <v>0</v>
      </c>
      <c r="M80" s="19">
        <v>13.4</v>
      </c>
      <c r="N80" s="18">
        <v>32.541701492537314</v>
      </c>
      <c r="O80" s="18">
        <v>436.0588</v>
      </c>
      <c r="P80" s="19">
        <v>6.3</v>
      </c>
      <c r="Q80" s="19">
        <v>213</v>
      </c>
      <c r="R80" s="19">
        <v>6.3</v>
      </c>
      <c r="S80" s="20">
        <v>0</v>
      </c>
      <c r="T80" s="18">
        <v>0</v>
      </c>
      <c r="U80" s="18">
        <v>31.327</v>
      </c>
      <c r="V80" s="18">
        <v>197.3598</v>
      </c>
    </row>
    <row r="81" spans="1:22" ht="13.5">
      <c r="A81" s="35" t="s">
        <v>629</v>
      </c>
      <c r="B81" s="18">
        <v>26.91</v>
      </c>
      <c r="C81" s="19">
        <v>25.36</v>
      </c>
      <c r="D81" s="19">
        <v>6.8</v>
      </c>
      <c r="E81" s="18">
        <v>25.498823529411766</v>
      </c>
      <c r="F81" s="18">
        <v>173.392</v>
      </c>
      <c r="G81" s="20">
        <v>0</v>
      </c>
      <c r="H81" s="18">
        <v>0</v>
      </c>
      <c r="I81" s="18">
        <v>0</v>
      </c>
      <c r="J81" s="20">
        <v>0</v>
      </c>
      <c r="K81" s="20">
        <v>0</v>
      </c>
      <c r="L81" s="20">
        <v>0</v>
      </c>
      <c r="M81" s="19">
        <v>6.2</v>
      </c>
      <c r="N81" s="18">
        <v>25.456129032258065</v>
      </c>
      <c r="O81" s="18">
        <v>157.828</v>
      </c>
      <c r="P81" s="19">
        <v>0.6</v>
      </c>
      <c r="Q81" s="19">
        <v>15.2</v>
      </c>
      <c r="R81" s="19">
        <v>0.5</v>
      </c>
      <c r="S81" s="20">
        <v>0</v>
      </c>
      <c r="T81" s="18">
        <v>0</v>
      </c>
      <c r="U81" s="18">
        <v>25.94</v>
      </c>
      <c r="V81" s="18">
        <v>15.564</v>
      </c>
    </row>
    <row r="82" spans="1:22" ht="13.5">
      <c r="A82" s="35" t="s">
        <v>630</v>
      </c>
      <c r="B82" s="18">
        <v>33.33</v>
      </c>
      <c r="C82" s="19">
        <v>25.36</v>
      </c>
      <c r="D82" s="20">
        <v>1</v>
      </c>
      <c r="E82" s="18">
        <v>33.33</v>
      </c>
      <c r="F82" s="18">
        <v>33.33</v>
      </c>
      <c r="G82" s="20">
        <v>0</v>
      </c>
      <c r="H82" s="18">
        <v>0</v>
      </c>
      <c r="I82" s="18">
        <v>0</v>
      </c>
      <c r="J82" s="20">
        <v>0</v>
      </c>
      <c r="K82" s="20">
        <v>0</v>
      </c>
      <c r="L82" s="20">
        <v>0</v>
      </c>
      <c r="M82" s="19">
        <v>0.5</v>
      </c>
      <c r="N82" s="18">
        <v>33.33</v>
      </c>
      <c r="O82" s="18">
        <v>16.665</v>
      </c>
      <c r="P82" s="19">
        <v>0.5</v>
      </c>
      <c r="Q82" s="19">
        <v>12.7</v>
      </c>
      <c r="R82" s="19">
        <v>0.4</v>
      </c>
      <c r="S82" s="20">
        <v>0</v>
      </c>
      <c r="T82" s="18">
        <v>0</v>
      </c>
      <c r="U82" s="18">
        <v>33.33</v>
      </c>
      <c r="V82" s="18">
        <v>16.665</v>
      </c>
    </row>
    <row r="83" spans="1:22" ht="13.5">
      <c r="A83" s="35" t="s">
        <v>631</v>
      </c>
      <c r="B83" s="18">
        <v>401</v>
      </c>
      <c r="C83" s="19">
        <v>33.81</v>
      </c>
      <c r="D83" s="20">
        <v>12</v>
      </c>
      <c r="E83" s="18">
        <v>33.4167</v>
      </c>
      <c r="F83" s="18">
        <v>401.0004</v>
      </c>
      <c r="G83" s="20">
        <v>0</v>
      </c>
      <c r="H83" s="18">
        <v>0</v>
      </c>
      <c r="I83" s="18">
        <v>0</v>
      </c>
      <c r="J83" s="20">
        <v>0</v>
      </c>
      <c r="K83" s="20">
        <v>0</v>
      </c>
      <c r="L83" s="20">
        <v>0</v>
      </c>
      <c r="M83" s="19">
        <v>9.5</v>
      </c>
      <c r="N83" s="18">
        <v>33.416705263157894</v>
      </c>
      <c r="O83" s="18">
        <v>317.4587</v>
      </c>
      <c r="P83" s="19">
        <v>2.5</v>
      </c>
      <c r="Q83" s="19">
        <v>84.5</v>
      </c>
      <c r="R83" s="19">
        <v>2.5</v>
      </c>
      <c r="S83" s="20">
        <v>0</v>
      </c>
      <c r="T83" s="18">
        <v>0</v>
      </c>
      <c r="U83" s="18">
        <v>33.4167</v>
      </c>
      <c r="V83" s="18">
        <v>83.5418</v>
      </c>
    </row>
    <row r="84" spans="1:22" ht="13.5">
      <c r="A84" s="35" t="s">
        <v>632</v>
      </c>
      <c r="B84" s="18">
        <v>30.4167</v>
      </c>
      <c r="C84" s="19">
        <v>33.81</v>
      </c>
      <c r="D84" s="19">
        <v>6.9</v>
      </c>
      <c r="E84" s="18">
        <v>33.416695652173914</v>
      </c>
      <c r="F84" s="18">
        <v>230.5752</v>
      </c>
      <c r="G84" s="20">
        <v>0</v>
      </c>
      <c r="H84" s="18">
        <v>0</v>
      </c>
      <c r="I84" s="18">
        <v>0</v>
      </c>
      <c r="J84" s="20">
        <v>0</v>
      </c>
      <c r="K84" s="20">
        <v>0</v>
      </c>
      <c r="L84" s="20">
        <v>0</v>
      </c>
      <c r="M84" s="19">
        <v>0.3</v>
      </c>
      <c r="N84" s="18">
        <v>33.41666666666667</v>
      </c>
      <c r="O84" s="18">
        <v>10.025</v>
      </c>
      <c r="P84" s="19">
        <v>6.6</v>
      </c>
      <c r="Q84" s="19">
        <v>223.2</v>
      </c>
      <c r="R84" s="19">
        <v>6.6</v>
      </c>
      <c r="S84" s="20">
        <v>0</v>
      </c>
      <c r="T84" s="18">
        <v>0</v>
      </c>
      <c r="U84" s="18">
        <v>33.4167</v>
      </c>
      <c r="V84" s="18">
        <v>220.5502</v>
      </c>
    </row>
    <row r="85" spans="1:22" ht="13.5">
      <c r="A85" s="35" t="s">
        <v>633</v>
      </c>
      <c r="B85" s="18">
        <v>28.95</v>
      </c>
      <c r="C85" s="19">
        <v>33.81</v>
      </c>
      <c r="D85" s="19">
        <v>2.6</v>
      </c>
      <c r="E85" s="18">
        <v>30.999999999999996</v>
      </c>
      <c r="F85" s="18">
        <v>80.6</v>
      </c>
      <c r="G85" s="20">
        <v>6</v>
      </c>
      <c r="H85" s="21">
        <v>31.5</v>
      </c>
      <c r="I85" s="18">
        <v>189</v>
      </c>
      <c r="J85" s="20">
        <v>0</v>
      </c>
      <c r="K85" s="20">
        <v>0</v>
      </c>
      <c r="L85" s="20">
        <v>0</v>
      </c>
      <c r="M85" s="19">
        <v>7.3</v>
      </c>
      <c r="N85" s="18">
        <v>31.41095890410959</v>
      </c>
      <c r="O85" s="18">
        <v>229.3</v>
      </c>
      <c r="P85" s="19">
        <v>1.3</v>
      </c>
      <c r="Q85" s="19">
        <v>44</v>
      </c>
      <c r="R85" s="19">
        <v>1.3</v>
      </c>
      <c r="S85" s="20">
        <v>0</v>
      </c>
      <c r="T85" s="18">
        <v>0</v>
      </c>
      <c r="U85" s="18">
        <v>31</v>
      </c>
      <c r="V85" s="18">
        <v>40.3</v>
      </c>
    </row>
    <row r="86" spans="1:22" ht="13.5">
      <c r="A86" s="35" t="s">
        <v>634</v>
      </c>
      <c r="B86" s="18">
        <v>32.74</v>
      </c>
      <c r="C86" s="19">
        <v>33.81</v>
      </c>
      <c r="D86" s="19">
        <v>7.9</v>
      </c>
      <c r="E86" s="18">
        <v>28.59911392405063</v>
      </c>
      <c r="F86" s="18">
        <v>225.933</v>
      </c>
      <c r="G86" s="20">
        <v>6</v>
      </c>
      <c r="H86" s="18">
        <v>32.74</v>
      </c>
      <c r="I86" s="18">
        <v>196.44</v>
      </c>
      <c r="J86" s="20">
        <v>0</v>
      </c>
      <c r="K86" s="20">
        <v>0</v>
      </c>
      <c r="L86" s="20">
        <v>0</v>
      </c>
      <c r="M86" s="20">
        <v>12</v>
      </c>
      <c r="N86" s="18">
        <v>32.74</v>
      </c>
      <c r="O86" s="18">
        <v>392.88</v>
      </c>
      <c r="P86" s="19">
        <v>1.9</v>
      </c>
      <c r="Q86" s="19">
        <v>64.2</v>
      </c>
      <c r="R86" s="19">
        <v>1.9</v>
      </c>
      <c r="S86" s="20">
        <v>0</v>
      </c>
      <c r="T86" s="18">
        <v>0</v>
      </c>
      <c r="U86" s="18">
        <v>15.5226</v>
      </c>
      <c r="V86" s="18">
        <v>29.493</v>
      </c>
    </row>
    <row r="87" spans="1:22" ht="13.5">
      <c r="A87" s="35" t="s">
        <v>635</v>
      </c>
      <c r="B87" s="18">
        <v>36.0833</v>
      </c>
      <c r="C87" s="19">
        <v>25.36</v>
      </c>
      <c r="D87" s="19">
        <v>15.9</v>
      </c>
      <c r="E87" s="18">
        <v>36.83330188679245</v>
      </c>
      <c r="F87" s="18">
        <v>585.6495</v>
      </c>
      <c r="G87" s="20">
        <v>12</v>
      </c>
      <c r="H87" s="21">
        <v>36.8333</v>
      </c>
      <c r="I87" s="18">
        <v>441.9996</v>
      </c>
      <c r="J87" s="20">
        <v>0</v>
      </c>
      <c r="K87" s="20">
        <v>0</v>
      </c>
      <c r="L87" s="20">
        <v>0</v>
      </c>
      <c r="M87" s="19">
        <v>19.9</v>
      </c>
      <c r="N87" s="18">
        <v>36.83330150753769</v>
      </c>
      <c r="O87" s="18">
        <v>732.9827</v>
      </c>
      <c r="P87" s="20">
        <v>8</v>
      </c>
      <c r="Q87" s="20">
        <v>202.9</v>
      </c>
      <c r="R87" s="20">
        <v>6</v>
      </c>
      <c r="S87" s="20">
        <v>0</v>
      </c>
      <c r="T87" s="18">
        <v>0</v>
      </c>
      <c r="U87" s="18">
        <v>36.8333</v>
      </c>
      <c r="V87" s="18">
        <v>294.6664</v>
      </c>
    </row>
    <row r="88" spans="1:22" ht="13.5">
      <c r="A88" s="35" t="s">
        <v>636</v>
      </c>
      <c r="B88" s="18">
        <v>39.5833</v>
      </c>
      <c r="C88" s="19">
        <v>25.36</v>
      </c>
      <c r="D88" s="19">
        <v>8.5</v>
      </c>
      <c r="E88" s="18">
        <v>40.33330588235294</v>
      </c>
      <c r="F88" s="18">
        <v>342.8331</v>
      </c>
      <c r="G88" s="20">
        <v>0</v>
      </c>
      <c r="H88" s="18">
        <v>0</v>
      </c>
      <c r="I88" s="18">
        <v>0</v>
      </c>
      <c r="J88" s="20">
        <v>0</v>
      </c>
      <c r="K88" s="20">
        <v>0</v>
      </c>
      <c r="L88" s="20">
        <v>0</v>
      </c>
      <c r="M88" s="20">
        <v>6</v>
      </c>
      <c r="N88" s="18">
        <v>40.3333</v>
      </c>
      <c r="O88" s="18">
        <v>241.9998</v>
      </c>
      <c r="P88" s="19">
        <v>2.5</v>
      </c>
      <c r="Q88" s="19">
        <v>63.4</v>
      </c>
      <c r="R88" s="19">
        <v>1.9</v>
      </c>
      <c r="S88" s="20">
        <v>0</v>
      </c>
      <c r="T88" s="18">
        <v>0</v>
      </c>
      <c r="U88" s="18">
        <v>40.3333</v>
      </c>
      <c r="V88" s="18">
        <v>100.8333</v>
      </c>
    </row>
    <row r="89" spans="1:22" ht="13.5">
      <c r="A89" s="35" t="s">
        <v>637</v>
      </c>
      <c r="B89" s="18">
        <v>28.18</v>
      </c>
      <c r="C89" s="19">
        <v>33.81</v>
      </c>
      <c r="D89" s="19">
        <v>15.5</v>
      </c>
      <c r="E89" s="18">
        <v>29.847070967741935</v>
      </c>
      <c r="F89" s="18">
        <v>462.6296</v>
      </c>
      <c r="G89" s="20">
        <v>0</v>
      </c>
      <c r="H89" s="18">
        <v>0</v>
      </c>
      <c r="I89" s="18">
        <v>0</v>
      </c>
      <c r="J89" s="20">
        <v>0</v>
      </c>
      <c r="K89" s="20">
        <v>0</v>
      </c>
      <c r="L89" s="20">
        <v>0</v>
      </c>
      <c r="M89" s="20">
        <v>15</v>
      </c>
      <c r="N89" s="18">
        <v>29.90264</v>
      </c>
      <c r="O89" s="18">
        <v>448.5396</v>
      </c>
      <c r="P89" s="19">
        <v>0.5</v>
      </c>
      <c r="Q89" s="19">
        <v>16.9</v>
      </c>
      <c r="R89" s="19">
        <v>0.5</v>
      </c>
      <c r="S89" s="20">
        <v>0</v>
      </c>
      <c r="T89" s="18">
        <v>0</v>
      </c>
      <c r="U89" s="18">
        <v>28.18</v>
      </c>
      <c r="V89" s="18">
        <v>14.09</v>
      </c>
    </row>
    <row r="90" spans="1:22" ht="13.5">
      <c r="A90" s="35" t="s">
        <v>638</v>
      </c>
      <c r="B90" s="18">
        <v>24.83</v>
      </c>
      <c r="C90" s="19">
        <v>25.36</v>
      </c>
      <c r="D90" s="19">
        <v>0.1</v>
      </c>
      <c r="E90" s="18">
        <v>24.83</v>
      </c>
      <c r="F90" s="18">
        <v>2.483</v>
      </c>
      <c r="G90" s="20">
        <v>0</v>
      </c>
      <c r="H90" s="18">
        <v>0</v>
      </c>
      <c r="I90" s="18">
        <v>0</v>
      </c>
      <c r="J90" s="20">
        <v>0</v>
      </c>
      <c r="K90" s="20">
        <v>0</v>
      </c>
      <c r="L90" s="20">
        <v>0</v>
      </c>
      <c r="M90" s="19">
        <v>0.1</v>
      </c>
      <c r="N90" s="18">
        <v>24.83</v>
      </c>
      <c r="O90" s="18">
        <v>2.483</v>
      </c>
      <c r="P90" s="20">
        <v>0</v>
      </c>
      <c r="Q90" s="20">
        <v>0</v>
      </c>
      <c r="R90" s="20">
        <v>0</v>
      </c>
      <c r="S90" s="20">
        <v>0</v>
      </c>
      <c r="T90" s="18">
        <v>0</v>
      </c>
      <c r="U90" s="18">
        <v>24.83</v>
      </c>
      <c r="V90" s="18">
        <v>0</v>
      </c>
    </row>
    <row r="91" spans="1:22" ht="13.5">
      <c r="A91" s="35" t="s">
        <v>639</v>
      </c>
      <c r="B91" s="18">
        <v>38.48</v>
      </c>
      <c r="C91" s="19">
        <v>33.81</v>
      </c>
      <c r="D91" s="19">
        <v>10.8</v>
      </c>
      <c r="E91" s="18">
        <v>36.43749999999999</v>
      </c>
      <c r="F91" s="18">
        <v>393.525</v>
      </c>
      <c r="G91" s="20">
        <v>0</v>
      </c>
      <c r="H91" s="18">
        <v>0</v>
      </c>
      <c r="I91" s="18">
        <v>0</v>
      </c>
      <c r="J91" s="20">
        <v>0</v>
      </c>
      <c r="K91" s="20">
        <v>0</v>
      </c>
      <c r="L91" s="20">
        <v>0</v>
      </c>
      <c r="M91" s="19">
        <v>10.2</v>
      </c>
      <c r="N91" s="18">
        <v>36.43750000000001</v>
      </c>
      <c r="O91" s="18">
        <v>371.6625</v>
      </c>
      <c r="P91" s="19">
        <v>0.6</v>
      </c>
      <c r="Q91" s="19">
        <v>20.3</v>
      </c>
      <c r="R91" s="19">
        <v>0.6</v>
      </c>
      <c r="S91" s="20">
        <v>0</v>
      </c>
      <c r="T91" s="18">
        <v>0</v>
      </c>
      <c r="U91" s="18">
        <v>36.4375</v>
      </c>
      <c r="V91" s="18">
        <v>21.8625</v>
      </c>
    </row>
    <row r="92" spans="1:22" ht="13.5">
      <c r="A92" s="35" t="s">
        <v>640</v>
      </c>
      <c r="B92" s="18">
        <v>35.48</v>
      </c>
      <c r="C92" s="19">
        <v>33.81</v>
      </c>
      <c r="D92" s="20">
        <v>25</v>
      </c>
      <c r="E92" s="18">
        <v>30.206691999999997</v>
      </c>
      <c r="F92" s="18">
        <v>755.1673</v>
      </c>
      <c r="G92" s="20">
        <v>24</v>
      </c>
      <c r="H92" s="18">
        <v>34.106675</v>
      </c>
      <c r="I92" s="18">
        <v>818.5602</v>
      </c>
      <c r="J92" s="20">
        <v>0</v>
      </c>
      <c r="K92" s="20">
        <v>0</v>
      </c>
      <c r="L92" s="20">
        <v>0</v>
      </c>
      <c r="M92" s="20">
        <v>33</v>
      </c>
      <c r="N92" s="18">
        <v>33.66364545454545</v>
      </c>
      <c r="O92" s="18">
        <v>1110.9003</v>
      </c>
      <c r="P92" s="20">
        <v>16</v>
      </c>
      <c r="Q92" s="20">
        <v>541</v>
      </c>
      <c r="R92" s="20">
        <v>16</v>
      </c>
      <c r="S92" s="20">
        <v>0</v>
      </c>
      <c r="T92" s="18">
        <v>0</v>
      </c>
      <c r="U92" s="18">
        <v>28.9267</v>
      </c>
      <c r="V92" s="18">
        <v>462.8272</v>
      </c>
    </row>
    <row r="93" spans="1:22" ht="13.5">
      <c r="A93" s="35" t="s">
        <v>641</v>
      </c>
      <c r="B93" s="18">
        <v>0</v>
      </c>
      <c r="C93" s="19">
        <v>25.36</v>
      </c>
      <c r="D93" s="19">
        <v>10.7</v>
      </c>
      <c r="E93" s="18">
        <v>29.630000000000003</v>
      </c>
      <c r="F93" s="18">
        <v>317.041</v>
      </c>
      <c r="G93" s="20">
        <v>0</v>
      </c>
      <c r="H93" s="18">
        <v>0</v>
      </c>
      <c r="I93" s="18">
        <v>0</v>
      </c>
      <c r="J93" s="20">
        <v>0</v>
      </c>
      <c r="K93" s="20">
        <v>0</v>
      </c>
      <c r="L93" s="20">
        <v>0</v>
      </c>
      <c r="M93" s="19">
        <v>3.8</v>
      </c>
      <c r="N93" s="18">
        <v>29.63</v>
      </c>
      <c r="O93" s="18">
        <v>112.594</v>
      </c>
      <c r="P93" s="19">
        <v>6.9</v>
      </c>
      <c r="Q93" s="19">
        <v>175</v>
      </c>
      <c r="R93" s="19">
        <v>5.2</v>
      </c>
      <c r="S93" s="20">
        <v>0</v>
      </c>
      <c r="T93" s="18">
        <v>0</v>
      </c>
      <c r="U93" s="18">
        <v>29.63</v>
      </c>
      <c r="V93" s="18">
        <v>204.447</v>
      </c>
    </row>
    <row r="94" spans="1:22" ht="13.5">
      <c r="A94" s="35" t="s">
        <v>642</v>
      </c>
      <c r="B94" s="18">
        <v>39.15</v>
      </c>
      <c r="C94" s="19">
        <v>33.81</v>
      </c>
      <c r="D94" s="19">
        <v>6.1</v>
      </c>
      <c r="E94" s="18">
        <v>39.15</v>
      </c>
      <c r="F94" s="18">
        <v>238.815</v>
      </c>
      <c r="G94" s="20">
        <v>6</v>
      </c>
      <c r="H94" s="21">
        <v>39.949999999999996</v>
      </c>
      <c r="I94" s="18">
        <v>239.7</v>
      </c>
      <c r="J94" s="20">
        <v>0</v>
      </c>
      <c r="K94" s="20">
        <v>0</v>
      </c>
      <c r="L94" s="20">
        <v>0</v>
      </c>
      <c r="M94" s="19">
        <v>9.3</v>
      </c>
      <c r="N94" s="18">
        <v>39.66612903225806</v>
      </c>
      <c r="O94" s="18">
        <v>368.895</v>
      </c>
      <c r="P94" s="19">
        <v>2.8</v>
      </c>
      <c r="Q94" s="19">
        <v>94.7</v>
      </c>
      <c r="R94" s="19">
        <v>2.8</v>
      </c>
      <c r="S94" s="20">
        <v>0</v>
      </c>
      <c r="T94" s="18">
        <v>0</v>
      </c>
      <c r="U94" s="18">
        <v>39.15</v>
      </c>
      <c r="V94" s="18">
        <v>109.62</v>
      </c>
    </row>
    <row r="95" spans="1:22" ht="13.5">
      <c r="A95" s="35" t="s">
        <v>643</v>
      </c>
      <c r="B95" s="18">
        <v>32.4167</v>
      </c>
      <c r="C95" s="19">
        <v>25.36</v>
      </c>
      <c r="D95" s="19">
        <v>4.7</v>
      </c>
      <c r="E95" s="18">
        <v>32.41670212765957</v>
      </c>
      <c r="F95" s="18">
        <v>152.3585</v>
      </c>
      <c r="G95" s="20">
        <v>0</v>
      </c>
      <c r="H95" s="18">
        <v>0</v>
      </c>
      <c r="I95" s="18">
        <v>0</v>
      </c>
      <c r="J95" s="20">
        <v>0</v>
      </c>
      <c r="K95" s="20">
        <v>0</v>
      </c>
      <c r="L95" s="20">
        <v>0</v>
      </c>
      <c r="M95" s="20">
        <v>2</v>
      </c>
      <c r="N95" s="18">
        <v>32.4167</v>
      </c>
      <c r="O95" s="18">
        <v>64.8334</v>
      </c>
      <c r="P95" s="19">
        <v>2.7</v>
      </c>
      <c r="Q95" s="19">
        <v>68.5</v>
      </c>
      <c r="R95" s="19">
        <v>2</v>
      </c>
      <c r="S95" s="20">
        <v>0</v>
      </c>
      <c r="T95" s="18">
        <v>0</v>
      </c>
      <c r="U95" s="18">
        <v>32.4167</v>
      </c>
      <c r="V95" s="18">
        <v>87.5251</v>
      </c>
    </row>
    <row r="96" spans="1:22" ht="13.5">
      <c r="A96" s="35" t="s">
        <v>644</v>
      </c>
      <c r="B96" s="18">
        <v>41.5</v>
      </c>
      <c r="C96" s="19">
        <v>33.81</v>
      </c>
      <c r="D96" s="20">
        <v>18</v>
      </c>
      <c r="E96" s="18">
        <v>43.5</v>
      </c>
      <c r="F96" s="18">
        <v>783</v>
      </c>
      <c r="G96" s="20">
        <v>0</v>
      </c>
      <c r="H96" s="18">
        <v>0</v>
      </c>
      <c r="I96" s="18">
        <v>0</v>
      </c>
      <c r="J96" s="20">
        <v>0</v>
      </c>
      <c r="K96" s="20">
        <v>0</v>
      </c>
      <c r="L96" s="20">
        <v>0</v>
      </c>
      <c r="M96" s="19">
        <v>11.5</v>
      </c>
      <c r="N96" s="18">
        <v>43.5</v>
      </c>
      <c r="O96" s="18">
        <v>500.25</v>
      </c>
      <c r="P96" s="19">
        <v>6.5</v>
      </c>
      <c r="Q96" s="19">
        <v>219.8</v>
      </c>
      <c r="R96" s="19">
        <v>6.5</v>
      </c>
      <c r="S96" s="20">
        <v>0</v>
      </c>
      <c r="T96" s="18">
        <v>0</v>
      </c>
      <c r="U96" s="18">
        <v>43.5</v>
      </c>
      <c r="V96" s="18">
        <v>282.75</v>
      </c>
    </row>
    <row r="97" spans="1:22" ht="13.5">
      <c r="A97" s="35" t="s">
        <v>645</v>
      </c>
      <c r="B97" s="18">
        <v>31.94</v>
      </c>
      <c r="C97" s="19">
        <v>33.81</v>
      </c>
      <c r="D97" s="19">
        <v>13.4</v>
      </c>
      <c r="E97" s="18">
        <v>32.40771641791044</v>
      </c>
      <c r="F97" s="18">
        <v>434.2634</v>
      </c>
      <c r="G97" s="20">
        <v>0</v>
      </c>
      <c r="H97" s="18">
        <v>0</v>
      </c>
      <c r="I97" s="18">
        <v>0</v>
      </c>
      <c r="J97" s="20">
        <v>0</v>
      </c>
      <c r="K97" s="20">
        <v>0</v>
      </c>
      <c r="L97" s="20">
        <v>0</v>
      </c>
      <c r="M97" s="19">
        <v>11.3</v>
      </c>
      <c r="N97" s="18">
        <v>31.94</v>
      </c>
      <c r="O97" s="18">
        <v>360.922</v>
      </c>
      <c r="P97" s="19">
        <v>2.1</v>
      </c>
      <c r="Q97" s="19">
        <v>71</v>
      </c>
      <c r="R97" s="19">
        <v>2.1</v>
      </c>
      <c r="S97" s="20">
        <v>0</v>
      </c>
      <c r="T97" s="18">
        <v>0</v>
      </c>
      <c r="U97" s="18">
        <v>34.9245</v>
      </c>
      <c r="V97" s="18">
        <v>73.3414</v>
      </c>
    </row>
    <row r="98" spans="1:22" ht="13.5">
      <c r="A98" s="35" t="s">
        <v>646</v>
      </c>
      <c r="B98" s="18">
        <v>34.96</v>
      </c>
      <c r="C98" s="19">
        <v>33.81</v>
      </c>
      <c r="D98" s="19">
        <v>12.9</v>
      </c>
      <c r="E98" s="18">
        <v>36.625116279069765</v>
      </c>
      <c r="F98" s="18">
        <v>472.464</v>
      </c>
      <c r="G98" s="20">
        <v>6</v>
      </c>
      <c r="H98" s="21">
        <v>36.625</v>
      </c>
      <c r="I98" s="18">
        <v>219.75</v>
      </c>
      <c r="J98" s="20">
        <v>0</v>
      </c>
      <c r="K98" s="20">
        <v>0</v>
      </c>
      <c r="L98" s="20">
        <v>0</v>
      </c>
      <c r="M98" s="20">
        <v>18</v>
      </c>
      <c r="N98" s="18">
        <v>36.625</v>
      </c>
      <c r="O98" s="18">
        <v>659.25</v>
      </c>
      <c r="P98" s="19">
        <v>0.9</v>
      </c>
      <c r="Q98" s="19">
        <v>30.4</v>
      </c>
      <c r="R98" s="19">
        <v>0.9</v>
      </c>
      <c r="S98" s="20">
        <v>0</v>
      </c>
      <c r="T98" s="18">
        <v>0</v>
      </c>
      <c r="U98" s="18">
        <v>36.6267</v>
      </c>
      <c r="V98" s="18">
        <v>32.964</v>
      </c>
    </row>
    <row r="99" spans="1:22" ht="13.5">
      <c r="A99" s="35" t="s">
        <v>647</v>
      </c>
      <c r="B99" s="18">
        <v>33.83</v>
      </c>
      <c r="C99" s="19">
        <v>25.36</v>
      </c>
      <c r="D99" s="19">
        <v>22.6</v>
      </c>
      <c r="E99" s="18">
        <v>35.79646017699115</v>
      </c>
      <c r="F99" s="18">
        <v>809</v>
      </c>
      <c r="G99" s="20">
        <v>12</v>
      </c>
      <c r="H99" s="21">
        <v>36.6667</v>
      </c>
      <c r="I99" s="18">
        <v>440.0004</v>
      </c>
      <c r="J99" s="20">
        <v>0</v>
      </c>
      <c r="K99" s="20">
        <v>0</v>
      </c>
      <c r="L99" s="20">
        <v>0</v>
      </c>
      <c r="M99" s="19">
        <v>18.5</v>
      </c>
      <c r="N99" s="18">
        <v>36.60812972972973</v>
      </c>
      <c r="O99" s="18">
        <v>677.2504</v>
      </c>
      <c r="P99" s="19">
        <v>16.1</v>
      </c>
      <c r="Q99" s="19">
        <v>408.3</v>
      </c>
      <c r="R99" s="19">
        <v>12.1</v>
      </c>
      <c r="S99" s="20">
        <v>0</v>
      </c>
      <c r="T99" s="18">
        <v>0</v>
      </c>
      <c r="U99" s="18">
        <v>35.5124</v>
      </c>
      <c r="V99" s="18">
        <v>571.75</v>
      </c>
    </row>
    <row r="100" spans="1:22" ht="13.5">
      <c r="A100" s="35" t="s">
        <v>648</v>
      </c>
      <c r="B100" s="18">
        <v>24.52</v>
      </c>
      <c r="C100" s="19">
        <v>25.36</v>
      </c>
      <c r="D100" s="19">
        <v>11.5</v>
      </c>
      <c r="E100" s="18">
        <v>24.353304347826086</v>
      </c>
      <c r="F100" s="18">
        <v>280.063</v>
      </c>
      <c r="G100" s="20">
        <v>0</v>
      </c>
      <c r="H100" s="18">
        <v>0</v>
      </c>
      <c r="I100" s="18">
        <v>0</v>
      </c>
      <c r="J100" s="20">
        <v>0</v>
      </c>
      <c r="K100" s="20">
        <v>0</v>
      </c>
      <c r="L100" s="20">
        <v>0</v>
      </c>
      <c r="M100" s="19">
        <v>10.9</v>
      </c>
      <c r="N100" s="18">
        <v>24.35330275229358</v>
      </c>
      <c r="O100" s="18">
        <v>265.451</v>
      </c>
      <c r="P100" s="19">
        <v>0.6</v>
      </c>
      <c r="Q100" s="19">
        <v>15.2</v>
      </c>
      <c r="R100" s="19">
        <v>0.5</v>
      </c>
      <c r="S100" s="20">
        <v>0</v>
      </c>
      <c r="T100" s="18">
        <v>0</v>
      </c>
      <c r="U100" s="18">
        <v>24.3533</v>
      </c>
      <c r="V100" s="18">
        <v>14.612</v>
      </c>
    </row>
    <row r="101" spans="1:22" ht="13.5">
      <c r="A101" s="35" t="s">
        <v>649</v>
      </c>
      <c r="B101" s="18">
        <v>27.44</v>
      </c>
      <c r="C101" s="19">
        <v>25.36</v>
      </c>
      <c r="D101" s="19">
        <v>19.4</v>
      </c>
      <c r="E101" s="18">
        <v>26.711701030927838</v>
      </c>
      <c r="F101" s="18">
        <v>518.207</v>
      </c>
      <c r="G101" s="20">
        <v>12</v>
      </c>
      <c r="H101" s="18">
        <v>26.711699999999997</v>
      </c>
      <c r="I101" s="18">
        <v>320.5404</v>
      </c>
      <c r="J101" s="20">
        <v>0</v>
      </c>
      <c r="K101" s="20">
        <v>0</v>
      </c>
      <c r="L101" s="20">
        <v>0</v>
      </c>
      <c r="M101" s="19">
        <v>21.4</v>
      </c>
      <c r="N101" s="18">
        <v>26.71170093457944</v>
      </c>
      <c r="O101" s="18">
        <v>571.6304</v>
      </c>
      <c r="P101" s="20">
        <v>10</v>
      </c>
      <c r="Q101" s="20">
        <v>253.6</v>
      </c>
      <c r="R101" s="20">
        <v>7.5</v>
      </c>
      <c r="S101" s="20">
        <v>0</v>
      </c>
      <c r="T101" s="18">
        <v>0</v>
      </c>
      <c r="U101" s="18">
        <v>26.7117</v>
      </c>
      <c r="V101" s="18">
        <v>267.117</v>
      </c>
    </row>
    <row r="102" spans="1:22" ht="13.5">
      <c r="A102" s="35" t="s">
        <v>650</v>
      </c>
      <c r="B102" s="18">
        <v>28.02</v>
      </c>
      <c r="C102" s="19">
        <v>25.36</v>
      </c>
      <c r="D102" s="19">
        <v>6.3</v>
      </c>
      <c r="E102" s="18">
        <v>24.42857142857143</v>
      </c>
      <c r="F102" s="18">
        <v>153.9</v>
      </c>
      <c r="G102" s="20">
        <v>0</v>
      </c>
      <c r="H102" s="18">
        <v>0</v>
      </c>
      <c r="I102" s="18">
        <v>0</v>
      </c>
      <c r="J102" s="20">
        <v>0</v>
      </c>
      <c r="K102" s="20">
        <v>0</v>
      </c>
      <c r="L102" s="20">
        <v>0</v>
      </c>
      <c r="M102" s="19">
        <v>4.6</v>
      </c>
      <c r="N102" s="18">
        <v>24.500000000000004</v>
      </c>
      <c r="O102" s="18">
        <v>112.7</v>
      </c>
      <c r="P102" s="19">
        <v>1.7</v>
      </c>
      <c r="Q102" s="19">
        <v>43.1</v>
      </c>
      <c r="R102" s="19">
        <v>1.3</v>
      </c>
      <c r="S102" s="20">
        <v>0</v>
      </c>
      <c r="T102" s="18">
        <v>0</v>
      </c>
      <c r="U102" s="18">
        <v>24.2353</v>
      </c>
      <c r="V102" s="18">
        <v>41.2</v>
      </c>
    </row>
    <row r="103" spans="1:22" ht="13.5">
      <c r="A103" s="27" t="s">
        <v>136</v>
      </c>
      <c r="B103" s="28"/>
      <c r="C103" s="29"/>
      <c r="D103" s="29">
        <f>SUM(D79,D80:D102)</f>
        <v>303.9</v>
      </c>
      <c r="E103" s="28"/>
      <c r="F103" s="28">
        <f>SUM(F79,F80:F102)</f>
        <v>9067.0579</v>
      </c>
      <c r="G103" s="30">
        <f>SUM(G79,G80:G102)</f>
        <v>126</v>
      </c>
      <c r="H103" s="28"/>
      <c r="I103" s="28">
        <f>SUM(I79,I80:I102)</f>
        <v>3607.2617999999993</v>
      </c>
      <c r="J103" s="30">
        <f>SUM(J79,J80:J102)</f>
        <v>0</v>
      </c>
      <c r="K103" s="30">
        <f>SUM(K79,K80:K102)</f>
        <v>0</v>
      </c>
      <c r="L103" s="30">
        <f>SUM(L79,L80:L102)</f>
        <v>0</v>
      </c>
      <c r="M103" s="29">
        <f>SUM(M79,M80:M102)</f>
        <v>298.29999999999995</v>
      </c>
      <c r="N103" s="28"/>
      <c r="O103" s="28">
        <f aca="true" t="shared" si="9" ref="O103:T103">SUM(O79,O80:O102)</f>
        <v>8975.554100000001</v>
      </c>
      <c r="P103" s="29">
        <f t="shared" si="9"/>
        <v>131.59999999999997</v>
      </c>
      <c r="Q103" s="29">
        <f t="shared" si="9"/>
        <v>3743.1000000000004</v>
      </c>
      <c r="R103" s="29">
        <f t="shared" si="9"/>
        <v>110.89999999999999</v>
      </c>
      <c r="S103" s="30">
        <f t="shared" si="9"/>
        <v>0</v>
      </c>
      <c r="T103" s="28">
        <f t="shared" si="9"/>
        <v>0</v>
      </c>
      <c r="U103" s="28"/>
      <c r="V103" s="28">
        <f>SUM(V79,V80:V102)</f>
        <v>3698.7656999999995</v>
      </c>
    </row>
    <row r="104" ht="13.5">
      <c r="A104" s="15" t="s">
        <v>137</v>
      </c>
    </row>
    <row r="105" spans="1:22" ht="13.5">
      <c r="A105" s="35" t="s">
        <v>651</v>
      </c>
      <c r="B105" s="18">
        <v>25.58</v>
      </c>
      <c r="C105" s="19">
        <v>33.81</v>
      </c>
      <c r="D105" s="19">
        <v>4.3</v>
      </c>
      <c r="E105" s="18">
        <v>25.580000000000002</v>
      </c>
      <c r="F105" s="18">
        <v>109.994</v>
      </c>
      <c r="G105" s="20">
        <v>0</v>
      </c>
      <c r="H105" s="18">
        <v>0</v>
      </c>
      <c r="I105" s="18">
        <v>0</v>
      </c>
      <c r="J105" s="20">
        <v>0</v>
      </c>
      <c r="K105" s="20">
        <v>0</v>
      </c>
      <c r="L105" s="20">
        <v>0</v>
      </c>
      <c r="M105" s="19">
        <v>3.9</v>
      </c>
      <c r="N105" s="18">
        <v>25.580000000000002</v>
      </c>
      <c r="O105" s="18">
        <v>99.762</v>
      </c>
      <c r="P105" s="19">
        <v>0.4</v>
      </c>
      <c r="Q105" s="19">
        <v>13.5</v>
      </c>
      <c r="R105" s="19">
        <v>0.4</v>
      </c>
      <c r="S105" s="20">
        <v>0</v>
      </c>
      <c r="T105" s="18">
        <v>0</v>
      </c>
      <c r="U105" s="18">
        <v>25.58</v>
      </c>
      <c r="V105" s="18">
        <v>10.232</v>
      </c>
    </row>
    <row r="106" spans="1:22" ht="13.5">
      <c r="A106" s="35" t="s">
        <v>652</v>
      </c>
      <c r="B106" s="18">
        <v>27.26</v>
      </c>
      <c r="C106" s="19">
        <v>33.81</v>
      </c>
      <c r="D106" s="19">
        <v>10.7</v>
      </c>
      <c r="E106" s="18">
        <v>26.750000000000004</v>
      </c>
      <c r="F106" s="18">
        <v>286.225</v>
      </c>
      <c r="G106" s="20">
        <v>12</v>
      </c>
      <c r="H106" s="18">
        <v>26.75</v>
      </c>
      <c r="I106" s="18">
        <v>321</v>
      </c>
      <c r="J106" s="20">
        <v>0</v>
      </c>
      <c r="K106" s="20">
        <v>0</v>
      </c>
      <c r="L106" s="20">
        <v>0</v>
      </c>
      <c r="M106" s="19">
        <v>14.1</v>
      </c>
      <c r="N106" s="18">
        <v>26.75</v>
      </c>
      <c r="O106" s="18">
        <v>377.175</v>
      </c>
      <c r="P106" s="19">
        <v>8.6</v>
      </c>
      <c r="Q106" s="19">
        <v>290.8</v>
      </c>
      <c r="R106" s="19">
        <v>8.6</v>
      </c>
      <c r="S106" s="20">
        <v>0</v>
      </c>
      <c r="T106" s="18">
        <v>0</v>
      </c>
      <c r="U106" s="18">
        <v>26.75</v>
      </c>
      <c r="V106" s="18">
        <v>230.05</v>
      </c>
    </row>
    <row r="107" spans="1:22" ht="13.5">
      <c r="A107" s="35" t="s">
        <v>653</v>
      </c>
      <c r="B107" s="18">
        <v>26.01</v>
      </c>
      <c r="C107" s="19">
        <v>33.81</v>
      </c>
      <c r="D107" s="19">
        <v>25.8</v>
      </c>
      <c r="E107" s="18">
        <v>27</v>
      </c>
      <c r="F107" s="18">
        <v>696.6</v>
      </c>
      <c r="G107" s="20">
        <v>24</v>
      </c>
      <c r="H107" s="21">
        <v>27</v>
      </c>
      <c r="I107" s="18">
        <v>648</v>
      </c>
      <c r="J107" s="20">
        <v>0</v>
      </c>
      <c r="K107" s="20">
        <v>0</v>
      </c>
      <c r="L107" s="20">
        <v>0</v>
      </c>
      <c r="M107" s="19">
        <v>28.6</v>
      </c>
      <c r="N107" s="18">
        <v>27</v>
      </c>
      <c r="O107" s="18">
        <v>772.2</v>
      </c>
      <c r="P107" s="19">
        <v>21.2</v>
      </c>
      <c r="Q107" s="19">
        <v>716.8</v>
      </c>
      <c r="R107" s="19">
        <v>21.2</v>
      </c>
      <c r="S107" s="20">
        <v>0</v>
      </c>
      <c r="T107" s="18">
        <v>0</v>
      </c>
      <c r="U107" s="18">
        <v>27</v>
      </c>
      <c r="V107" s="18">
        <v>572.4</v>
      </c>
    </row>
    <row r="108" spans="1:22" ht="13.5">
      <c r="A108" s="35" t="s">
        <v>654</v>
      </c>
      <c r="B108" s="18">
        <v>26</v>
      </c>
      <c r="C108" s="19">
        <v>33.81</v>
      </c>
      <c r="D108" s="19">
        <v>14.8</v>
      </c>
      <c r="E108" s="18">
        <v>27</v>
      </c>
      <c r="F108" s="18">
        <v>399.6</v>
      </c>
      <c r="G108" s="20">
        <v>12</v>
      </c>
      <c r="H108" s="21">
        <v>27</v>
      </c>
      <c r="I108" s="18">
        <v>324</v>
      </c>
      <c r="J108" s="20">
        <v>0</v>
      </c>
      <c r="K108" s="20">
        <v>0</v>
      </c>
      <c r="L108" s="20">
        <v>0</v>
      </c>
      <c r="M108" s="19">
        <v>21.6</v>
      </c>
      <c r="N108" s="18">
        <v>27</v>
      </c>
      <c r="O108" s="18">
        <v>583.2</v>
      </c>
      <c r="P108" s="19">
        <v>5.2</v>
      </c>
      <c r="Q108" s="19">
        <v>175.8</v>
      </c>
      <c r="R108" s="19">
        <v>5.2</v>
      </c>
      <c r="S108" s="20">
        <v>0</v>
      </c>
      <c r="T108" s="18">
        <v>0</v>
      </c>
      <c r="U108" s="18">
        <v>27</v>
      </c>
      <c r="V108" s="18">
        <v>140.4</v>
      </c>
    </row>
    <row r="109" spans="1:22" ht="13.5">
      <c r="A109" s="35" t="s">
        <v>655</v>
      </c>
      <c r="B109" s="18">
        <v>31.33</v>
      </c>
      <c r="C109" s="19">
        <v>33.81</v>
      </c>
      <c r="D109" s="19">
        <v>22.7</v>
      </c>
      <c r="E109" s="18">
        <v>31.08154185022027</v>
      </c>
      <c r="F109" s="18">
        <v>705.551</v>
      </c>
      <c r="G109" s="20">
        <v>24</v>
      </c>
      <c r="H109" s="18">
        <v>31.095</v>
      </c>
      <c r="I109" s="18">
        <v>746.28</v>
      </c>
      <c r="J109" s="20">
        <v>0</v>
      </c>
      <c r="K109" s="20">
        <v>0</v>
      </c>
      <c r="L109" s="20">
        <v>0</v>
      </c>
      <c r="M109" s="19">
        <v>33.2</v>
      </c>
      <c r="N109" s="18">
        <v>31.02987951807229</v>
      </c>
      <c r="O109" s="18">
        <v>1030.192</v>
      </c>
      <c r="P109" s="19">
        <v>13.5</v>
      </c>
      <c r="Q109" s="19">
        <v>456.4</v>
      </c>
      <c r="R109" s="19">
        <v>13.5</v>
      </c>
      <c r="S109" s="20">
        <v>0</v>
      </c>
      <c r="T109" s="18">
        <v>0</v>
      </c>
      <c r="U109" s="18">
        <v>31.2325</v>
      </c>
      <c r="V109" s="18">
        <v>421.639</v>
      </c>
    </row>
    <row r="110" spans="1:22" ht="13.5">
      <c r="A110" s="35" t="s">
        <v>656</v>
      </c>
      <c r="B110" s="18">
        <v>27.58</v>
      </c>
      <c r="C110" s="19">
        <v>33.81</v>
      </c>
      <c r="D110" s="19">
        <v>17.6</v>
      </c>
      <c r="E110" s="18">
        <v>28.535596590909087</v>
      </c>
      <c r="F110" s="18">
        <v>502.2265</v>
      </c>
      <c r="G110" s="20">
        <v>0</v>
      </c>
      <c r="H110" s="18">
        <v>0</v>
      </c>
      <c r="I110" s="18">
        <v>0</v>
      </c>
      <c r="J110" s="20">
        <v>0</v>
      </c>
      <c r="K110" s="20">
        <v>0</v>
      </c>
      <c r="L110" s="20">
        <v>0</v>
      </c>
      <c r="M110" s="19">
        <v>14.3</v>
      </c>
      <c r="N110" s="18">
        <v>28.063048951048952</v>
      </c>
      <c r="O110" s="18">
        <v>401.3016</v>
      </c>
      <c r="P110" s="19">
        <v>3.3</v>
      </c>
      <c r="Q110" s="19">
        <v>111.6</v>
      </c>
      <c r="R110" s="19">
        <v>3.3</v>
      </c>
      <c r="S110" s="20">
        <v>0</v>
      </c>
      <c r="T110" s="18">
        <v>0</v>
      </c>
      <c r="U110" s="18">
        <v>30.5833</v>
      </c>
      <c r="V110" s="18">
        <v>100.9249</v>
      </c>
    </row>
    <row r="111" spans="1:22" ht="13.5">
      <c r="A111" s="35" t="s">
        <v>657</v>
      </c>
      <c r="B111" s="18">
        <v>29</v>
      </c>
      <c r="C111" s="19">
        <v>25.36</v>
      </c>
      <c r="D111" s="19">
        <v>16.79</v>
      </c>
      <c r="E111" s="18">
        <v>29.003108993448482</v>
      </c>
      <c r="F111" s="18">
        <v>486.9622</v>
      </c>
      <c r="G111" s="20">
        <v>6</v>
      </c>
      <c r="H111" s="18">
        <v>29</v>
      </c>
      <c r="I111" s="18">
        <v>174</v>
      </c>
      <c r="J111" s="20">
        <v>0</v>
      </c>
      <c r="K111" s="20">
        <v>0</v>
      </c>
      <c r="L111" s="20">
        <v>0</v>
      </c>
      <c r="M111" s="19">
        <v>15.18</v>
      </c>
      <c r="N111" s="18">
        <v>28.99961791831357</v>
      </c>
      <c r="O111" s="18">
        <v>440.2142</v>
      </c>
      <c r="P111" s="19">
        <v>7.61</v>
      </c>
      <c r="Q111" s="19">
        <v>193</v>
      </c>
      <c r="R111" s="19">
        <v>5.7</v>
      </c>
      <c r="S111" s="20">
        <v>0</v>
      </c>
      <c r="T111" s="18">
        <v>0</v>
      </c>
      <c r="U111" s="18">
        <v>29.0076</v>
      </c>
      <c r="V111" s="18">
        <v>220.748</v>
      </c>
    </row>
    <row r="112" spans="1:22" ht="13.5">
      <c r="A112" s="35" t="s">
        <v>658</v>
      </c>
      <c r="B112" s="18">
        <v>25.3867</v>
      </c>
      <c r="C112" s="19">
        <v>33.81</v>
      </c>
      <c r="D112" s="19">
        <v>9.6</v>
      </c>
      <c r="E112" s="18">
        <v>25.386697916666666</v>
      </c>
      <c r="F112" s="18">
        <v>243.7123</v>
      </c>
      <c r="G112" s="20">
        <v>24</v>
      </c>
      <c r="H112" s="18">
        <v>24.8867</v>
      </c>
      <c r="I112" s="18">
        <v>597.2808</v>
      </c>
      <c r="J112" s="20">
        <v>0</v>
      </c>
      <c r="K112" s="20">
        <v>0</v>
      </c>
      <c r="L112" s="20">
        <v>0</v>
      </c>
      <c r="M112" s="19">
        <v>18.9</v>
      </c>
      <c r="N112" s="18">
        <v>24.75177777777778</v>
      </c>
      <c r="O112" s="18">
        <v>467.8086</v>
      </c>
      <c r="P112" s="19">
        <v>14.7</v>
      </c>
      <c r="Q112" s="19">
        <v>497</v>
      </c>
      <c r="R112" s="19">
        <v>14.7</v>
      </c>
      <c r="S112" s="20">
        <v>0</v>
      </c>
      <c r="T112" s="18">
        <v>0</v>
      </c>
      <c r="U112" s="18">
        <v>25.3867</v>
      </c>
      <c r="V112" s="18">
        <v>373.1845</v>
      </c>
    </row>
    <row r="113" spans="1:22" ht="13.5">
      <c r="A113" s="35" t="s">
        <v>659</v>
      </c>
      <c r="B113" s="18">
        <v>27.56</v>
      </c>
      <c r="C113" s="19">
        <v>33.81</v>
      </c>
      <c r="D113" s="20">
        <v>50</v>
      </c>
      <c r="E113" s="18">
        <v>25.3552</v>
      </c>
      <c r="F113" s="18">
        <v>1267.76</v>
      </c>
      <c r="G113" s="20">
        <v>72</v>
      </c>
      <c r="H113" s="18">
        <v>16.5333</v>
      </c>
      <c r="I113" s="18">
        <v>1190.3976</v>
      </c>
      <c r="J113" s="20">
        <v>0</v>
      </c>
      <c r="K113" s="20">
        <v>0</v>
      </c>
      <c r="L113" s="20">
        <v>0</v>
      </c>
      <c r="M113" s="19">
        <v>92.8</v>
      </c>
      <c r="N113" s="18">
        <v>17.816870689655172</v>
      </c>
      <c r="O113" s="18">
        <v>1653.4056</v>
      </c>
      <c r="P113" s="19">
        <v>29.2</v>
      </c>
      <c r="Q113" s="19">
        <v>987.3</v>
      </c>
      <c r="R113" s="19">
        <v>29.2</v>
      </c>
      <c r="S113" s="20">
        <v>0</v>
      </c>
      <c r="T113" s="18">
        <v>0</v>
      </c>
      <c r="U113" s="18">
        <v>27.56</v>
      </c>
      <c r="V113" s="18">
        <v>804.752</v>
      </c>
    </row>
    <row r="114" spans="1:22" ht="13.5">
      <c r="A114" s="35" t="s">
        <v>660</v>
      </c>
      <c r="B114" s="18">
        <v>25.8933</v>
      </c>
      <c r="C114" s="19">
        <v>33.81</v>
      </c>
      <c r="D114" s="19">
        <v>14.9</v>
      </c>
      <c r="E114" s="18">
        <v>26.726697986577182</v>
      </c>
      <c r="F114" s="18">
        <v>398.2278</v>
      </c>
      <c r="G114" s="20">
        <v>0</v>
      </c>
      <c r="H114" s="18">
        <v>0</v>
      </c>
      <c r="I114" s="18">
        <v>0</v>
      </c>
      <c r="J114" s="20">
        <v>0</v>
      </c>
      <c r="K114" s="20">
        <v>0</v>
      </c>
      <c r="L114" s="20">
        <v>0</v>
      </c>
      <c r="M114" s="20">
        <v>6</v>
      </c>
      <c r="N114" s="18">
        <v>26.726699999999997</v>
      </c>
      <c r="O114" s="18">
        <v>160.3602</v>
      </c>
      <c r="P114" s="19">
        <v>8.9</v>
      </c>
      <c r="Q114" s="19">
        <v>300.9</v>
      </c>
      <c r="R114" s="19">
        <v>8.9</v>
      </c>
      <c r="S114" s="20">
        <v>0</v>
      </c>
      <c r="T114" s="18">
        <v>0</v>
      </c>
      <c r="U114" s="18">
        <v>26.7267</v>
      </c>
      <c r="V114" s="18">
        <v>237.8676</v>
      </c>
    </row>
    <row r="115" spans="1:22" ht="13.5">
      <c r="A115" s="35" t="s">
        <v>661</v>
      </c>
      <c r="B115" s="18">
        <v>26.5</v>
      </c>
      <c r="C115" s="19">
        <v>33.81</v>
      </c>
      <c r="D115" s="19">
        <v>51.6</v>
      </c>
      <c r="E115" s="18">
        <v>25.924418604651162</v>
      </c>
      <c r="F115" s="18">
        <v>1337.7</v>
      </c>
      <c r="G115" s="20">
        <v>48</v>
      </c>
      <c r="H115" s="18">
        <v>25.75</v>
      </c>
      <c r="I115" s="18">
        <v>1236</v>
      </c>
      <c r="J115" s="20">
        <v>0</v>
      </c>
      <c r="K115" s="20">
        <v>0</v>
      </c>
      <c r="L115" s="20">
        <v>0</v>
      </c>
      <c r="M115" s="19">
        <v>24.2</v>
      </c>
      <c r="N115" s="18">
        <v>25.75</v>
      </c>
      <c r="O115" s="18">
        <v>623.15</v>
      </c>
      <c r="P115" s="19">
        <v>75.4</v>
      </c>
      <c r="Q115" s="19">
        <v>2549.3</v>
      </c>
      <c r="R115" s="19">
        <v>75.4</v>
      </c>
      <c r="S115" s="20">
        <v>0</v>
      </c>
      <c r="T115" s="18">
        <v>0</v>
      </c>
      <c r="U115" s="18">
        <v>25.8694</v>
      </c>
      <c r="V115" s="18">
        <v>1950.55</v>
      </c>
    </row>
    <row r="116" spans="1:22" ht="13.5">
      <c r="A116" s="35" t="s">
        <v>662</v>
      </c>
      <c r="B116" s="18">
        <v>24.99</v>
      </c>
      <c r="C116" s="19">
        <v>33.81</v>
      </c>
      <c r="D116" s="19">
        <v>35.7</v>
      </c>
      <c r="E116" s="18">
        <v>25.494537815126048</v>
      </c>
      <c r="F116" s="18">
        <v>910.155</v>
      </c>
      <c r="G116" s="20">
        <v>0</v>
      </c>
      <c r="H116" s="18">
        <v>0</v>
      </c>
      <c r="I116" s="18">
        <v>0</v>
      </c>
      <c r="J116" s="20">
        <v>0</v>
      </c>
      <c r="K116" s="20">
        <v>0</v>
      </c>
      <c r="L116" s="20">
        <v>0</v>
      </c>
      <c r="M116" s="19">
        <v>33.2</v>
      </c>
      <c r="N116" s="18">
        <v>25.475301204819274</v>
      </c>
      <c r="O116" s="18">
        <v>845.78</v>
      </c>
      <c r="P116" s="19">
        <v>2.5</v>
      </c>
      <c r="Q116" s="19">
        <v>84.5</v>
      </c>
      <c r="R116" s="19">
        <v>2.5</v>
      </c>
      <c r="S116" s="20">
        <v>0</v>
      </c>
      <c r="T116" s="18">
        <v>0</v>
      </c>
      <c r="U116" s="18">
        <v>25.75</v>
      </c>
      <c r="V116" s="18">
        <v>64.375</v>
      </c>
    </row>
    <row r="117" spans="1:22" ht="13.5">
      <c r="A117" s="35" t="s">
        <v>663</v>
      </c>
      <c r="B117" s="18">
        <v>26.3333</v>
      </c>
      <c r="C117" s="19">
        <v>33.81</v>
      </c>
      <c r="D117" s="19">
        <v>19.1</v>
      </c>
      <c r="E117" s="18">
        <v>28.16670157068063</v>
      </c>
      <c r="F117" s="18">
        <v>537.984</v>
      </c>
      <c r="G117" s="20">
        <v>12</v>
      </c>
      <c r="H117" s="21">
        <v>28.166700000000002</v>
      </c>
      <c r="I117" s="18">
        <v>338.0004</v>
      </c>
      <c r="J117" s="20">
        <v>0</v>
      </c>
      <c r="K117" s="20">
        <v>0</v>
      </c>
      <c r="L117" s="20">
        <v>0</v>
      </c>
      <c r="M117" s="19">
        <v>20.6</v>
      </c>
      <c r="N117" s="18">
        <v>28.166699029126214</v>
      </c>
      <c r="O117" s="18">
        <v>580.234</v>
      </c>
      <c r="P117" s="19">
        <v>10.5</v>
      </c>
      <c r="Q117" s="19">
        <v>355</v>
      </c>
      <c r="R117" s="19">
        <v>10.5</v>
      </c>
      <c r="S117" s="20">
        <v>0</v>
      </c>
      <c r="T117" s="18">
        <v>0</v>
      </c>
      <c r="U117" s="18">
        <v>28.1667</v>
      </c>
      <c r="V117" s="18">
        <v>295.7504</v>
      </c>
    </row>
    <row r="118" spans="1:22" ht="13.5">
      <c r="A118" s="27" t="s">
        <v>151</v>
      </c>
      <c r="B118" s="28"/>
      <c r="C118" s="29"/>
      <c r="D118" s="29">
        <f>SUM(D105:D117)</f>
        <v>293.59000000000003</v>
      </c>
      <c r="E118" s="28"/>
      <c r="F118" s="28">
        <f>SUM(F105:F117)</f>
        <v>7882.6978</v>
      </c>
      <c r="G118" s="30">
        <f>SUM(G105:G117)</f>
        <v>234</v>
      </c>
      <c r="H118" s="28"/>
      <c r="I118" s="28">
        <f>SUM(I105:I117)</f>
        <v>5574.958799999999</v>
      </c>
      <c r="J118" s="30">
        <f>SUM(J105:J117)</f>
        <v>0</v>
      </c>
      <c r="K118" s="30">
        <f>SUM(K105:K117)</f>
        <v>0</v>
      </c>
      <c r="L118" s="30">
        <f>SUM(L105:L117)</f>
        <v>0</v>
      </c>
      <c r="M118" s="29">
        <f>SUM(M105:M117)</f>
        <v>326.58</v>
      </c>
      <c r="N118" s="28"/>
      <c r="O118" s="28">
        <f aca="true" t="shared" si="10" ref="O118:T118">SUM(O105:O117)</f>
        <v>8034.7832</v>
      </c>
      <c r="P118" s="30">
        <f t="shared" si="10"/>
        <v>201.01</v>
      </c>
      <c r="Q118" s="29">
        <f t="shared" si="10"/>
        <v>6731.9</v>
      </c>
      <c r="R118" s="29">
        <f t="shared" si="10"/>
        <v>199.10000000000002</v>
      </c>
      <c r="S118" s="30">
        <f t="shared" si="10"/>
        <v>0</v>
      </c>
      <c r="T118" s="28">
        <f t="shared" si="10"/>
        <v>0</v>
      </c>
      <c r="U118" s="28"/>
      <c r="V118" s="28">
        <f>SUM(V105:V117)</f>
        <v>5422.8733999999995</v>
      </c>
    </row>
    <row r="119" ht="13.5">
      <c r="A119" s="15" t="s">
        <v>152</v>
      </c>
    </row>
    <row r="120" spans="1:22" ht="13.5">
      <c r="A120" s="35" t="s">
        <v>664</v>
      </c>
      <c r="B120" s="18">
        <v>52.1667</v>
      </c>
      <c r="C120" s="19">
        <v>25.36</v>
      </c>
      <c r="D120" s="19">
        <v>10.6</v>
      </c>
      <c r="E120" s="18">
        <v>50.9402641509434</v>
      </c>
      <c r="F120" s="18">
        <v>539.9668</v>
      </c>
      <c r="G120" s="20">
        <v>0</v>
      </c>
      <c r="H120" s="18">
        <v>0</v>
      </c>
      <c r="I120" s="18">
        <v>0</v>
      </c>
      <c r="J120" s="20">
        <v>0</v>
      </c>
      <c r="K120" s="20">
        <v>0</v>
      </c>
      <c r="L120" s="20">
        <v>0</v>
      </c>
      <c r="M120" s="19">
        <v>10.1</v>
      </c>
      <c r="N120" s="18">
        <v>50.87955445544555</v>
      </c>
      <c r="O120" s="18">
        <v>513.8835</v>
      </c>
      <c r="P120" s="19">
        <v>0.5</v>
      </c>
      <c r="Q120" s="19">
        <v>12.7</v>
      </c>
      <c r="R120" s="19">
        <v>0.4</v>
      </c>
      <c r="S120" s="20">
        <v>0</v>
      </c>
      <c r="T120" s="18">
        <v>0</v>
      </c>
      <c r="U120" s="18">
        <v>52.1666</v>
      </c>
      <c r="V120" s="18">
        <v>26.0833</v>
      </c>
    </row>
    <row r="121" spans="1:22" ht="13.5">
      <c r="A121" s="35" t="s">
        <v>665</v>
      </c>
      <c r="B121" s="18">
        <v>61.43</v>
      </c>
      <c r="C121" s="19">
        <v>25.36</v>
      </c>
      <c r="D121" s="19">
        <v>3.22</v>
      </c>
      <c r="E121" s="18">
        <v>71.71788819875776</v>
      </c>
      <c r="F121" s="18">
        <v>230.9316</v>
      </c>
      <c r="G121" s="20">
        <v>6</v>
      </c>
      <c r="H121" s="21">
        <v>71.6667</v>
      </c>
      <c r="I121" s="18">
        <v>430.0002</v>
      </c>
      <c r="J121" s="20">
        <v>0</v>
      </c>
      <c r="K121" s="20">
        <v>0</v>
      </c>
      <c r="L121" s="20">
        <v>0</v>
      </c>
      <c r="M121" s="19">
        <v>7.89</v>
      </c>
      <c r="N121" s="18">
        <v>71.65761723700888</v>
      </c>
      <c r="O121" s="18">
        <v>565.3786</v>
      </c>
      <c r="P121" s="19">
        <v>1.33</v>
      </c>
      <c r="Q121" s="19">
        <v>33.8</v>
      </c>
      <c r="R121" s="19">
        <v>1</v>
      </c>
      <c r="S121" s="20">
        <v>0</v>
      </c>
      <c r="T121" s="18">
        <v>0</v>
      </c>
      <c r="U121" s="18">
        <v>71.8445</v>
      </c>
      <c r="V121" s="18">
        <v>95.5532</v>
      </c>
    </row>
    <row r="122" spans="1:22" ht="13.5">
      <c r="A122" s="27" t="s">
        <v>155</v>
      </c>
      <c r="B122" s="28"/>
      <c r="C122" s="29"/>
      <c r="D122" s="29">
        <f>SUM(D120:D121)</f>
        <v>13.82</v>
      </c>
      <c r="E122" s="28"/>
      <c r="F122" s="28">
        <f>SUM(F120:F121)</f>
        <v>770.8984</v>
      </c>
      <c r="G122" s="30">
        <f>SUM(G120:G121)</f>
        <v>6</v>
      </c>
      <c r="H122" s="28"/>
      <c r="I122" s="28">
        <f>SUM(I120:I121)</f>
        <v>430.0002</v>
      </c>
      <c r="J122" s="30">
        <f>SUM(J120:J121)</f>
        <v>0</v>
      </c>
      <c r="K122" s="30">
        <f>SUM(K120:K121)</f>
        <v>0</v>
      </c>
      <c r="L122" s="30">
        <f>SUM(L120:L121)</f>
        <v>0</v>
      </c>
      <c r="M122" s="30">
        <f>SUM(M120:M121)</f>
        <v>17.99</v>
      </c>
      <c r="N122" s="28"/>
      <c r="O122" s="28">
        <f aca="true" t="shared" si="11" ref="O122:T122">SUM(O120:O121)</f>
        <v>1079.2621</v>
      </c>
      <c r="P122" s="29">
        <f t="shared" si="11"/>
        <v>1.83</v>
      </c>
      <c r="Q122" s="29">
        <f t="shared" si="11"/>
        <v>46.5</v>
      </c>
      <c r="R122" s="29">
        <f t="shared" si="11"/>
        <v>1.4</v>
      </c>
      <c r="S122" s="30">
        <f t="shared" si="11"/>
        <v>0</v>
      </c>
      <c r="T122" s="28">
        <f t="shared" si="11"/>
        <v>0</v>
      </c>
      <c r="U122" s="28"/>
      <c r="V122" s="28">
        <f>SUM(V120:V121)</f>
        <v>121.63650000000001</v>
      </c>
    </row>
    <row r="123" ht="13.5">
      <c r="A123" s="15" t="s">
        <v>159</v>
      </c>
    </row>
    <row r="124" spans="1:22" ht="13.5">
      <c r="A124" s="35" t="s">
        <v>666</v>
      </c>
      <c r="B124" s="18">
        <v>5.5833</v>
      </c>
      <c r="C124" s="19">
        <v>33.81</v>
      </c>
      <c r="D124" s="19">
        <v>24.5</v>
      </c>
      <c r="E124" s="18">
        <v>5.583302040816326</v>
      </c>
      <c r="F124" s="18">
        <v>136.7909</v>
      </c>
      <c r="G124" s="20">
        <v>96</v>
      </c>
      <c r="H124" s="18">
        <v>5.5833</v>
      </c>
      <c r="I124" s="18">
        <v>535.9968</v>
      </c>
      <c r="J124" s="20">
        <v>0</v>
      </c>
      <c r="K124" s="20">
        <v>1</v>
      </c>
      <c r="L124" s="20">
        <v>0</v>
      </c>
      <c r="M124" s="19">
        <v>23.4</v>
      </c>
      <c r="N124" s="18">
        <v>5.583299145299146</v>
      </c>
      <c r="O124" s="18">
        <v>130.6492</v>
      </c>
      <c r="P124" s="19">
        <v>96.1</v>
      </c>
      <c r="Q124" s="19">
        <v>3249.1</v>
      </c>
      <c r="R124" s="19">
        <v>96.1</v>
      </c>
      <c r="S124" s="20">
        <v>0</v>
      </c>
      <c r="T124" s="18">
        <v>0</v>
      </c>
      <c r="U124" s="18">
        <v>5.5833</v>
      </c>
      <c r="V124" s="18">
        <v>536.5551</v>
      </c>
    </row>
    <row r="125" spans="1:22" ht="13.5">
      <c r="A125" s="35" t="s">
        <v>667</v>
      </c>
      <c r="B125" s="18">
        <v>6.3333</v>
      </c>
      <c r="C125" s="19">
        <v>33.81</v>
      </c>
      <c r="D125" s="19">
        <v>43.9</v>
      </c>
      <c r="E125" s="18">
        <v>6.333300683371299</v>
      </c>
      <c r="F125" s="18">
        <v>278.0319</v>
      </c>
      <c r="G125" s="20">
        <v>36</v>
      </c>
      <c r="H125" s="18">
        <v>6.3332999999999995</v>
      </c>
      <c r="I125" s="18">
        <v>227.9988</v>
      </c>
      <c r="J125" s="20">
        <v>0</v>
      </c>
      <c r="K125" s="20">
        <v>0</v>
      </c>
      <c r="L125" s="20">
        <v>0</v>
      </c>
      <c r="M125" s="19">
        <v>54.2</v>
      </c>
      <c r="N125" s="18">
        <v>6.33330073800738</v>
      </c>
      <c r="O125" s="18">
        <v>343.2649</v>
      </c>
      <c r="P125" s="19">
        <v>25.7</v>
      </c>
      <c r="Q125" s="19">
        <v>868.9</v>
      </c>
      <c r="R125" s="19">
        <v>25.7</v>
      </c>
      <c r="S125" s="20">
        <v>0</v>
      </c>
      <c r="T125" s="18">
        <v>0</v>
      </c>
      <c r="U125" s="18">
        <v>6.3333</v>
      </c>
      <c r="V125" s="18">
        <v>162.7658</v>
      </c>
    </row>
    <row r="126" spans="1:22" ht="13.5">
      <c r="A126" s="35" t="s">
        <v>668</v>
      </c>
      <c r="B126" s="18">
        <v>6.3333</v>
      </c>
      <c r="C126" s="19">
        <v>33.81</v>
      </c>
      <c r="D126" s="19">
        <v>69.8</v>
      </c>
      <c r="E126" s="18">
        <v>6.333299426934098</v>
      </c>
      <c r="F126" s="18">
        <v>442.0643</v>
      </c>
      <c r="G126" s="20">
        <v>72</v>
      </c>
      <c r="H126" s="18">
        <v>6.3332999999999995</v>
      </c>
      <c r="I126" s="18">
        <v>455.9976</v>
      </c>
      <c r="J126" s="20">
        <v>0</v>
      </c>
      <c r="K126" s="20">
        <v>2</v>
      </c>
      <c r="L126" s="20">
        <v>0</v>
      </c>
      <c r="M126" s="19">
        <v>72.8</v>
      </c>
      <c r="N126" s="18">
        <v>6.333299450549451</v>
      </c>
      <c r="O126" s="18">
        <v>461.0642</v>
      </c>
      <c r="P126" s="20">
        <v>67</v>
      </c>
      <c r="Q126" s="20">
        <v>2265.3</v>
      </c>
      <c r="R126" s="20">
        <v>67</v>
      </c>
      <c r="S126" s="20">
        <v>0</v>
      </c>
      <c r="T126" s="18">
        <v>0</v>
      </c>
      <c r="U126" s="18">
        <v>6.3333</v>
      </c>
      <c r="V126" s="18">
        <v>424.3311</v>
      </c>
    </row>
    <row r="127" spans="1:22" ht="13.5">
      <c r="A127" s="35" t="s">
        <v>669</v>
      </c>
      <c r="B127" s="18">
        <v>10</v>
      </c>
      <c r="C127" s="19">
        <v>33.81</v>
      </c>
      <c r="D127" s="19">
        <v>6.5</v>
      </c>
      <c r="E127" s="18">
        <v>10</v>
      </c>
      <c r="F127" s="18">
        <v>65</v>
      </c>
      <c r="G127" s="20">
        <v>0</v>
      </c>
      <c r="H127" s="18">
        <v>0</v>
      </c>
      <c r="I127" s="18">
        <v>0</v>
      </c>
      <c r="J127" s="20">
        <v>0</v>
      </c>
      <c r="K127" s="20">
        <v>0</v>
      </c>
      <c r="L127" s="20">
        <v>0</v>
      </c>
      <c r="M127" s="19">
        <v>6.4</v>
      </c>
      <c r="N127" s="18">
        <v>10</v>
      </c>
      <c r="O127" s="18">
        <v>64</v>
      </c>
      <c r="P127" s="19">
        <v>0.1</v>
      </c>
      <c r="Q127" s="19">
        <v>3.4</v>
      </c>
      <c r="R127" s="19">
        <v>0.1</v>
      </c>
      <c r="S127" s="20">
        <v>0</v>
      </c>
      <c r="T127" s="18">
        <v>0</v>
      </c>
      <c r="U127" s="18">
        <v>10</v>
      </c>
      <c r="V127" s="18">
        <v>1</v>
      </c>
    </row>
    <row r="128" spans="1:22" ht="13.5">
      <c r="A128" s="35" t="s">
        <v>670</v>
      </c>
      <c r="B128" s="18">
        <v>9.17</v>
      </c>
      <c r="C128" s="19">
        <v>33.81</v>
      </c>
      <c r="D128" s="19">
        <v>27.4</v>
      </c>
      <c r="E128" s="18">
        <v>9.170000000000002</v>
      </c>
      <c r="F128" s="18">
        <v>251.258</v>
      </c>
      <c r="G128" s="20">
        <v>0</v>
      </c>
      <c r="H128" s="18">
        <v>0</v>
      </c>
      <c r="I128" s="18">
        <v>0</v>
      </c>
      <c r="J128" s="20">
        <v>0</v>
      </c>
      <c r="K128" s="20">
        <v>0</v>
      </c>
      <c r="L128" s="20">
        <v>0</v>
      </c>
      <c r="M128" s="19">
        <v>19.9</v>
      </c>
      <c r="N128" s="18">
        <v>9.170000000000002</v>
      </c>
      <c r="O128" s="18">
        <v>182.483</v>
      </c>
      <c r="P128" s="19">
        <v>7.5</v>
      </c>
      <c r="Q128" s="19">
        <v>253.6</v>
      </c>
      <c r="R128" s="19">
        <v>7.5</v>
      </c>
      <c r="S128" s="20">
        <v>0</v>
      </c>
      <c r="T128" s="18">
        <v>0</v>
      </c>
      <c r="U128" s="18">
        <v>9.17</v>
      </c>
      <c r="V128" s="18">
        <v>68.775</v>
      </c>
    </row>
    <row r="129" spans="1:22" ht="13.5">
      <c r="A129" s="35" t="s">
        <v>671</v>
      </c>
      <c r="B129" s="18">
        <v>8.46</v>
      </c>
      <c r="C129" s="19">
        <v>33.81</v>
      </c>
      <c r="D129" s="19">
        <v>15.5</v>
      </c>
      <c r="E129" s="18">
        <v>8.459999999999999</v>
      </c>
      <c r="F129" s="18">
        <v>131.13</v>
      </c>
      <c r="G129" s="20">
        <v>0</v>
      </c>
      <c r="H129" s="18">
        <v>0</v>
      </c>
      <c r="I129" s="18">
        <v>0</v>
      </c>
      <c r="J129" s="20">
        <v>0</v>
      </c>
      <c r="K129" s="20">
        <v>0</v>
      </c>
      <c r="L129" s="20">
        <v>0</v>
      </c>
      <c r="M129" s="19">
        <v>14.9</v>
      </c>
      <c r="N129" s="18">
        <v>8.459999999999999</v>
      </c>
      <c r="O129" s="18">
        <v>126.054</v>
      </c>
      <c r="P129" s="19">
        <v>0.6</v>
      </c>
      <c r="Q129" s="19">
        <v>20.3</v>
      </c>
      <c r="R129" s="19">
        <v>0.6</v>
      </c>
      <c r="S129" s="20">
        <v>0</v>
      </c>
      <c r="T129" s="18">
        <v>0</v>
      </c>
      <c r="U129" s="18">
        <v>8.46</v>
      </c>
      <c r="V129" s="18">
        <v>5.076</v>
      </c>
    </row>
    <row r="130" spans="1:22" ht="13.5">
      <c r="A130" s="35" t="s">
        <v>672</v>
      </c>
      <c r="B130" s="18">
        <v>9.17</v>
      </c>
      <c r="C130" s="19">
        <v>33.81</v>
      </c>
      <c r="D130" s="19">
        <v>10.3</v>
      </c>
      <c r="E130" s="18">
        <v>9.169999999999998</v>
      </c>
      <c r="F130" s="18">
        <v>94.451</v>
      </c>
      <c r="G130" s="20">
        <v>0</v>
      </c>
      <c r="H130" s="18">
        <v>0</v>
      </c>
      <c r="I130" s="18">
        <v>0</v>
      </c>
      <c r="J130" s="20">
        <v>0</v>
      </c>
      <c r="K130" s="20">
        <v>0</v>
      </c>
      <c r="L130" s="20">
        <v>0</v>
      </c>
      <c r="M130" s="19">
        <v>10.2</v>
      </c>
      <c r="N130" s="18">
        <v>9.170000000000002</v>
      </c>
      <c r="O130" s="18">
        <v>93.534</v>
      </c>
      <c r="P130" s="19">
        <v>0.1</v>
      </c>
      <c r="Q130" s="19">
        <v>3.4</v>
      </c>
      <c r="R130" s="19">
        <v>0.1</v>
      </c>
      <c r="S130" s="20">
        <v>0</v>
      </c>
      <c r="T130" s="18">
        <v>0</v>
      </c>
      <c r="U130" s="18">
        <v>9.17</v>
      </c>
      <c r="V130" s="18">
        <v>0.917</v>
      </c>
    </row>
    <row r="131" spans="1:22" ht="13.5">
      <c r="A131" s="35" t="s">
        <v>673</v>
      </c>
      <c r="B131" s="18">
        <v>8.46</v>
      </c>
      <c r="C131" s="19">
        <v>33.81</v>
      </c>
      <c r="D131" s="19">
        <v>22.6</v>
      </c>
      <c r="E131" s="18">
        <v>8.459203539823008</v>
      </c>
      <c r="F131" s="18">
        <v>191.178</v>
      </c>
      <c r="G131" s="20">
        <v>0</v>
      </c>
      <c r="H131" s="18">
        <v>0</v>
      </c>
      <c r="I131" s="18">
        <v>0</v>
      </c>
      <c r="J131" s="20">
        <v>0</v>
      </c>
      <c r="K131" s="20">
        <v>0</v>
      </c>
      <c r="L131" s="20">
        <v>0</v>
      </c>
      <c r="M131" s="19">
        <v>14.9</v>
      </c>
      <c r="N131" s="18">
        <v>8.459671140939596</v>
      </c>
      <c r="O131" s="18">
        <v>126.0491</v>
      </c>
      <c r="P131" s="19">
        <v>7.7</v>
      </c>
      <c r="Q131" s="19">
        <v>260.3</v>
      </c>
      <c r="R131" s="19">
        <v>7.7</v>
      </c>
      <c r="S131" s="20">
        <v>0</v>
      </c>
      <c r="T131" s="18">
        <v>0</v>
      </c>
      <c r="U131" s="18">
        <v>8.4583</v>
      </c>
      <c r="V131" s="18">
        <v>65.1289</v>
      </c>
    </row>
    <row r="132" spans="1:22" ht="13.5">
      <c r="A132" s="35" t="s">
        <v>674</v>
      </c>
      <c r="B132" s="18">
        <v>0</v>
      </c>
      <c r="C132" s="19">
        <v>33.81</v>
      </c>
      <c r="D132" s="20">
        <v>6</v>
      </c>
      <c r="E132" s="18">
        <v>0</v>
      </c>
      <c r="F132" s="18">
        <v>0</v>
      </c>
      <c r="G132" s="20">
        <v>0</v>
      </c>
      <c r="H132" s="18">
        <v>0</v>
      </c>
      <c r="I132" s="18">
        <v>0</v>
      </c>
      <c r="J132" s="20">
        <v>0</v>
      </c>
      <c r="K132" s="20">
        <v>0</v>
      </c>
      <c r="L132" s="20">
        <v>0</v>
      </c>
      <c r="M132" s="19">
        <v>6.4</v>
      </c>
      <c r="N132" s="18">
        <v>0</v>
      </c>
      <c r="O132" s="18">
        <v>0</v>
      </c>
      <c r="P132" s="39">
        <v>-0.4</v>
      </c>
      <c r="Q132" s="39">
        <v>-13.5</v>
      </c>
      <c r="R132" s="39">
        <v>-0.4</v>
      </c>
      <c r="S132" s="37">
        <v>0</v>
      </c>
      <c r="T132" s="18">
        <v>0</v>
      </c>
      <c r="U132" s="18">
        <v>0</v>
      </c>
      <c r="V132" s="18">
        <v>0</v>
      </c>
    </row>
    <row r="133" spans="1:22" ht="13.5">
      <c r="A133" s="35" t="s">
        <v>675</v>
      </c>
      <c r="B133" s="18">
        <v>9.17</v>
      </c>
      <c r="C133" s="19">
        <v>33.81</v>
      </c>
      <c r="D133" s="19">
        <v>5.3</v>
      </c>
      <c r="E133" s="18">
        <v>9.17</v>
      </c>
      <c r="F133" s="18">
        <v>48.601</v>
      </c>
      <c r="G133" s="20">
        <v>0</v>
      </c>
      <c r="H133" s="18">
        <v>0</v>
      </c>
      <c r="I133" s="18">
        <v>0</v>
      </c>
      <c r="J133" s="20">
        <v>0</v>
      </c>
      <c r="K133" s="20">
        <v>0</v>
      </c>
      <c r="L133" s="20">
        <v>0</v>
      </c>
      <c r="M133" s="19">
        <v>5.3</v>
      </c>
      <c r="N133" s="18">
        <v>9.17</v>
      </c>
      <c r="O133" s="18">
        <v>48.601</v>
      </c>
      <c r="P133" s="20">
        <v>0</v>
      </c>
      <c r="Q133" s="20">
        <v>0</v>
      </c>
      <c r="R133" s="20">
        <v>0</v>
      </c>
      <c r="S133" s="20">
        <v>0</v>
      </c>
      <c r="T133" s="18">
        <v>0</v>
      </c>
      <c r="U133" s="18">
        <v>9.17</v>
      </c>
      <c r="V133" s="18">
        <v>0</v>
      </c>
    </row>
    <row r="134" spans="1:22" ht="13.5">
      <c r="A134" s="35" t="s">
        <v>676</v>
      </c>
      <c r="B134" s="18">
        <v>8.33</v>
      </c>
      <c r="C134" s="19">
        <v>33.81</v>
      </c>
      <c r="D134" s="19">
        <v>18.6</v>
      </c>
      <c r="E134" s="18">
        <v>8.412774193548387</v>
      </c>
      <c r="F134" s="18">
        <v>156.4776</v>
      </c>
      <c r="G134" s="20">
        <v>0</v>
      </c>
      <c r="H134" s="18">
        <v>0</v>
      </c>
      <c r="I134" s="18">
        <v>0</v>
      </c>
      <c r="J134" s="20">
        <v>0</v>
      </c>
      <c r="K134" s="20">
        <v>0</v>
      </c>
      <c r="L134" s="20">
        <v>0</v>
      </c>
      <c r="M134" s="19">
        <v>17.8</v>
      </c>
      <c r="N134" s="18">
        <v>8.416494382022472</v>
      </c>
      <c r="O134" s="18">
        <v>149.8136</v>
      </c>
      <c r="P134" s="19">
        <v>0.8</v>
      </c>
      <c r="Q134" s="19">
        <v>27</v>
      </c>
      <c r="R134" s="19">
        <v>0.8</v>
      </c>
      <c r="S134" s="20">
        <v>0</v>
      </c>
      <c r="T134" s="18">
        <v>0</v>
      </c>
      <c r="U134" s="18">
        <v>8.33</v>
      </c>
      <c r="V134" s="18">
        <v>6.664</v>
      </c>
    </row>
    <row r="135" spans="1:22" ht="13.5">
      <c r="A135" s="35" t="s">
        <v>677</v>
      </c>
      <c r="B135" s="18">
        <v>8.83</v>
      </c>
      <c r="C135" s="19">
        <v>33.81</v>
      </c>
      <c r="D135" s="19">
        <v>46.2</v>
      </c>
      <c r="E135" s="18">
        <v>8.83</v>
      </c>
      <c r="F135" s="18">
        <v>407.946</v>
      </c>
      <c r="G135" s="20">
        <v>36</v>
      </c>
      <c r="H135" s="18">
        <v>7.010000000000001</v>
      </c>
      <c r="I135" s="18">
        <v>252.36</v>
      </c>
      <c r="J135" s="20">
        <v>0</v>
      </c>
      <c r="K135" s="20">
        <v>0</v>
      </c>
      <c r="L135" s="20">
        <v>0</v>
      </c>
      <c r="M135" s="19">
        <v>48.4</v>
      </c>
      <c r="N135" s="18">
        <v>7.476280991735537</v>
      </c>
      <c r="O135" s="18">
        <v>361.852</v>
      </c>
      <c r="P135" s="19">
        <v>33.8</v>
      </c>
      <c r="Q135" s="19">
        <v>1142.8</v>
      </c>
      <c r="R135" s="19">
        <v>33.8</v>
      </c>
      <c r="S135" s="20">
        <v>0</v>
      </c>
      <c r="T135" s="18">
        <v>0</v>
      </c>
      <c r="U135" s="18">
        <v>8.83</v>
      </c>
      <c r="V135" s="18">
        <v>298.454</v>
      </c>
    </row>
    <row r="136" spans="1:22" ht="13.5">
      <c r="A136" s="35" t="s">
        <v>678</v>
      </c>
      <c r="B136" s="18">
        <v>3.82</v>
      </c>
      <c r="C136" s="19">
        <v>25.36</v>
      </c>
      <c r="D136" s="19">
        <v>2.4</v>
      </c>
      <c r="E136" s="18">
        <v>3.82</v>
      </c>
      <c r="F136" s="18">
        <v>9.168</v>
      </c>
      <c r="G136" s="20">
        <v>0</v>
      </c>
      <c r="H136" s="18">
        <v>0</v>
      </c>
      <c r="I136" s="18">
        <v>0</v>
      </c>
      <c r="J136" s="20">
        <v>0</v>
      </c>
      <c r="K136" s="20">
        <v>0</v>
      </c>
      <c r="L136" s="20">
        <v>0</v>
      </c>
      <c r="M136" s="20">
        <v>2</v>
      </c>
      <c r="N136" s="18">
        <v>3.82</v>
      </c>
      <c r="O136" s="18">
        <v>7.64</v>
      </c>
      <c r="P136" s="19">
        <v>0.4</v>
      </c>
      <c r="Q136" s="19">
        <v>10.1</v>
      </c>
      <c r="R136" s="19">
        <v>0.3</v>
      </c>
      <c r="S136" s="20">
        <v>0</v>
      </c>
      <c r="T136" s="18">
        <v>0</v>
      </c>
      <c r="U136" s="18">
        <v>3.82</v>
      </c>
      <c r="V136" s="18">
        <v>1.528</v>
      </c>
    </row>
    <row r="137" spans="1:22" ht="13.5">
      <c r="A137" s="35" t="s">
        <v>679</v>
      </c>
      <c r="B137" s="18">
        <v>3.68</v>
      </c>
      <c r="C137" s="19">
        <v>25.36</v>
      </c>
      <c r="D137" s="20">
        <v>9</v>
      </c>
      <c r="E137" s="18">
        <v>3.7782999999999998</v>
      </c>
      <c r="F137" s="18">
        <v>34.0047</v>
      </c>
      <c r="G137" s="20">
        <v>0</v>
      </c>
      <c r="H137" s="18">
        <v>0</v>
      </c>
      <c r="I137" s="18">
        <v>0</v>
      </c>
      <c r="J137" s="20">
        <v>0</v>
      </c>
      <c r="K137" s="20">
        <v>0</v>
      </c>
      <c r="L137" s="20">
        <v>0</v>
      </c>
      <c r="M137" s="19">
        <v>6.8</v>
      </c>
      <c r="N137" s="18">
        <v>3.778294117647059</v>
      </c>
      <c r="O137" s="18">
        <v>25.6924</v>
      </c>
      <c r="P137" s="19">
        <v>2.2</v>
      </c>
      <c r="Q137" s="19">
        <v>55.8</v>
      </c>
      <c r="R137" s="19">
        <v>1.7</v>
      </c>
      <c r="S137" s="20">
        <v>0</v>
      </c>
      <c r="T137" s="18">
        <v>0</v>
      </c>
      <c r="U137" s="18">
        <v>3.7783</v>
      </c>
      <c r="V137" s="18">
        <v>8.3123</v>
      </c>
    </row>
    <row r="138" spans="1:22" ht="13.5">
      <c r="A138" s="35" t="s">
        <v>680</v>
      </c>
      <c r="B138" s="18">
        <v>6.7708</v>
      </c>
      <c r="C138" s="19">
        <v>33.81</v>
      </c>
      <c r="D138" s="19">
        <v>59.7</v>
      </c>
      <c r="E138" s="18">
        <v>6.520800670016751</v>
      </c>
      <c r="F138" s="18">
        <v>389.2918</v>
      </c>
      <c r="G138" s="20">
        <v>120</v>
      </c>
      <c r="H138" s="18">
        <v>6.7707999999999995</v>
      </c>
      <c r="I138" s="18">
        <v>812.496</v>
      </c>
      <c r="J138" s="20">
        <v>0</v>
      </c>
      <c r="K138" s="20">
        <v>0</v>
      </c>
      <c r="L138" s="20">
        <v>0</v>
      </c>
      <c r="M138" s="20">
        <v>64</v>
      </c>
      <c r="N138" s="18">
        <v>6.7708</v>
      </c>
      <c r="O138" s="18">
        <v>433.3312</v>
      </c>
      <c r="P138" s="19">
        <v>115.7</v>
      </c>
      <c r="Q138" s="19">
        <v>3911.8</v>
      </c>
      <c r="R138" s="19">
        <v>115.7</v>
      </c>
      <c r="S138" s="20">
        <v>0</v>
      </c>
      <c r="T138" s="18">
        <v>0</v>
      </c>
      <c r="U138" s="18">
        <v>6.6418</v>
      </c>
      <c r="V138" s="18">
        <v>768.4566</v>
      </c>
    </row>
    <row r="139" spans="1:22" ht="13.5">
      <c r="A139" s="35" t="s">
        <v>681</v>
      </c>
      <c r="B139" s="18">
        <v>5.1667</v>
      </c>
      <c r="C139" s="19">
        <v>33.81</v>
      </c>
      <c r="D139" s="19">
        <v>294.9</v>
      </c>
      <c r="E139" s="18">
        <v>5.1666998982706005</v>
      </c>
      <c r="F139" s="18">
        <v>1523.6598</v>
      </c>
      <c r="G139" s="20">
        <v>312</v>
      </c>
      <c r="H139" s="18">
        <v>5.1667</v>
      </c>
      <c r="I139" s="18">
        <v>1612.0104</v>
      </c>
      <c r="J139" s="20">
        <v>0</v>
      </c>
      <c r="K139" s="20">
        <v>6</v>
      </c>
      <c r="L139" s="20">
        <v>0</v>
      </c>
      <c r="M139" s="19">
        <v>150.5</v>
      </c>
      <c r="N139" s="18">
        <v>5.166700332225913</v>
      </c>
      <c r="O139" s="18">
        <v>777.5884</v>
      </c>
      <c r="P139" s="19">
        <v>450.4</v>
      </c>
      <c r="Q139" s="19">
        <v>15228</v>
      </c>
      <c r="R139" s="19">
        <v>450.4</v>
      </c>
      <c r="S139" s="20">
        <v>0</v>
      </c>
      <c r="T139" s="18">
        <v>0</v>
      </c>
      <c r="U139" s="18">
        <v>5.1667</v>
      </c>
      <c r="V139" s="18">
        <v>2327.0817</v>
      </c>
    </row>
    <row r="140" spans="1:22" ht="13.5">
      <c r="A140" s="35" t="s">
        <v>682</v>
      </c>
      <c r="B140" s="18">
        <v>8.5</v>
      </c>
      <c r="C140" s="19">
        <v>33.81</v>
      </c>
      <c r="D140" s="19">
        <v>9.7</v>
      </c>
      <c r="E140" s="18">
        <v>8.500000000000002</v>
      </c>
      <c r="F140" s="18">
        <v>82.45</v>
      </c>
      <c r="G140" s="20">
        <v>0</v>
      </c>
      <c r="H140" s="18">
        <v>0</v>
      </c>
      <c r="I140" s="18">
        <v>0</v>
      </c>
      <c r="J140" s="20">
        <v>0</v>
      </c>
      <c r="K140" s="20">
        <v>0</v>
      </c>
      <c r="L140" s="20">
        <v>0</v>
      </c>
      <c r="M140" s="19">
        <v>6.4</v>
      </c>
      <c r="N140" s="18">
        <v>8.5</v>
      </c>
      <c r="O140" s="18">
        <v>54.4</v>
      </c>
      <c r="P140" s="19">
        <v>3.3</v>
      </c>
      <c r="Q140" s="19">
        <v>111.6</v>
      </c>
      <c r="R140" s="19">
        <v>3.3</v>
      </c>
      <c r="S140" s="20">
        <v>0</v>
      </c>
      <c r="T140" s="18">
        <v>0</v>
      </c>
      <c r="U140" s="18">
        <v>8.5</v>
      </c>
      <c r="V140" s="18">
        <v>28.05</v>
      </c>
    </row>
    <row r="141" spans="1:22" ht="13.5">
      <c r="A141" s="27" t="s">
        <v>176</v>
      </c>
      <c r="B141" s="28"/>
      <c r="C141" s="29"/>
      <c r="D141" s="29">
        <f>SUM(D124:D140)</f>
        <v>672.3</v>
      </c>
      <c r="E141" s="28"/>
      <c r="F141" s="28">
        <f>SUM(F124:F140)</f>
        <v>4241.503</v>
      </c>
      <c r="G141" s="30">
        <f>SUM(G124:G140)</f>
        <v>672</v>
      </c>
      <c r="H141" s="28"/>
      <c r="I141" s="28">
        <f>SUM(I124:I140)</f>
        <v>3896.8596</v>
      </c>
      <c r="J141" s="30">
        <f>SUM(J124:J140)</f>
        <v>0</v>
      </c>
      <c r="K141" s="30">
        <f>SUM(K124:K140)</f>
        <v>9</v>
      </c>
      <c r="L141" s="30">
        <f>SUM(L124:L140)</f>
        <v>0</v>
      </c>
      <c r="M141" s="29">
        <f>SUM(M124:M140)</f>
        <v>524.3000000000001</v>
      </c>
      <c r="N141" s="28"/>
      <c r="O141" s="28">
        <f aca="true" t="shared" si="12" ref="O141:T141">SUM(O124:O140)</f>
        <v>3386.017</v>
      </c>
      <c r="P141" s="30">
        <f t="shared" si="12"/>
        <v>811</v>
      </c>
      <c r="Q141" s="29">
        <f t="shared" si="12"/>
        <v>27397.9</v>
      </c>
      <c r="R141" s="29">
        <f t="shared" si="12"/>
        <v>810.3999999999999</v>
      </c>
      <c r="S141" s="30">
        <f t="shared" si="12"/>
        <v>0</v>
      </c>
      <c r="T141" s="28">
        <f t="shared" si="12"/>
        <v>0</v>
      </c>
      <c r="U141" s="28"/>
      <c r="V141" s="28">
        <f>SUM(V124:V140)</f>
        <v>4703.0955</v>
      </c>
    </row>
    <row r="142" spans="1:22" ht="13.5">
      <c r="A142" s="31" t="s">
        <v>177</v>
      </c>
      <c r="B142" s="32"/>
      <c r="C142" s="33"/>
      <c r="D142" s="33">
        <f>SUM(D74,D103,D118,D122,D141)</f>
        <v>1967.31</v>
      </c>
      <c r="E142" s="32"/>
      <c r="F142" s="32">
        <f>SUM(F74,F103,F118,F122,F141)</f>
        <v>34744.69789999999</v>
      </c>
      <c r="G142" s="34">
        <f>SUM(G74,G103,G118,G122,G141)</f>
        <v>1362</v>
      </c>
      <c r="H142" s="32"/>
      <c r="I142" s="32">
        <f>SUM(I74,I103,I118,I122,I141)</f>
        <v>19721.398800000003</v>
      </c>
      <c r="J142" s="34">
        <f>SUM(J74,J103,J118,J122,J141)</f>
        <v>0</v>
      </c>
      <c r="K142" s="33">
        <f>SUM(K74,K103,K118,K122,K141)</f>
        <v>10.5</v>
      </c>
      <c r="L142" s="34">
        <f>SUM(L74,L103,L118,L122,L141)</f>
        <v>0</v>
      </c>
      <c r="M142" s="34">
        <f>SUM(M74,M103,M118,M122,M141)</f>
        <v>1820.9700000000003</v>
      </c>
      <c r="N142" s="32"/>
      <c r="O142" s="32">
        <f aca="true" t="shared" si="13" ref="O142:T142">SUM(O74,O103,O118,O122,O141)</f>
        <v>33683.1512</v>
      </c>
      <c r="P142" s="33">
        <f t="shared" si="13"/>
        <v>1497.8400000000001</v>
      </c>
      <c r="Q142" s="33">
        <f t="shared" si="13"/>
        <v>49556.2</v>
      </c>
      <c r="R142" s="33">
        <f t="shared" si="13"/>
        <v>1466.1</v>
      </c>
      <c r="S142" s="34">
        <f t="shared" si="13"/>
        <v>0</v>
      </c>
      <c r="T142" s="32">
        <f t="shared" si="13"/>
        <v>0</v>
      </c>
      <c r="U142" s="32"/>
      <c r="V142" s="32">
        <f>SUM(V74,V103,V118,V122,V141)</f>
        <v>20701.2789</v>
      </c>
    </row>
    <row r="143" ht="13.5">
      <c r="A143" s="14" t="s">
        <v>23</v>
      </c>
    </row>
    <row r="144" ht="13.5">
      <c r="A144" s="15" t="s">
        <v>178</v>
      </c>
    </row>
    <row r="145" spans="1:22" ht="13.5">
      <c r="A145" s="35" t="s">
        <v>683</v>
      </c>
      <c r="B145" s="18">
        <v>1.5917</v>
      </c>
      <c r="C145" s="19">
        <v>8.45</v>
      </c>
      <c r="D145" s="20">
        <v>605</v>
      </c>
      <c r="E145" s="18">
        <v>1.524869090909091</v>
      </c>
      <c r="F145" s="18">
        <v>922.5458</v>
      </c>
      <c r="G145" s="20">
        <v>600</v>
      </c>
      <c r="H145" s="18">
        <v>1.5661</v>
      </c>
      <c r="I145" s="18">
        <v>939.66</v>
      </c>
      <c r="J145" s="20">
        <v>0</v>
      </c>
      <c r="K145" s="20">
        <v>0</v>
      </c>
      <c r="L145" s="20">
        <v>0</v>
      </c>
      <c r="M145" s="20">
        <v>468</v>
      </c>
      <c r="N145" s="18">
        <v>1.5588794871794873</v>
      </c>
      <c r="O145" s="18">
        <v>729.5556</v>
      </c>
      <c r="P145" s="20">
        <v>737</v>
      </c>
      <c r="Q145" s="20">
        <v>6227.7</v>
      </c>
      <c r="R145" s="20">
        <v>184.3</v>
      </c>
      <c r="S145" s="20">
        <v>0</v>
      </c>
      <c r="T145" s="18">
        <v>0</v>
      </c>
      <c r="U145" s="18">
        <v>1.5368</v>
      </c>
      <c r="V145" s="18">
        <v>1132.6502</v>
      </c>
    </row>
    <row r="146" spans="1:22" ht="13.5">
      <c r="A146" s="35" t="s">
        <v>684</v>
      </c>
      <c r="B146" s="18">
        <v>1.5917</v>
      </c>
      <c r="C146" s="19">
        <v>8.45</v>
      </c>
      <c r="D146" s="20">
        <v>362</v>
      </c>
      <c r="E146" s="18">
        <v>1.5283243093922654</v>
      </c>
      <c r="F146" s="18">
        <v>553.2534</v>
      </c>
      <c r="G146" s="20">
        <v>168</v>
      </c>
      <c r="H146" s="18">
        <v>1.4964428571428572</v>
      </c>
      <c r="I146" s="18">
        <v>251.4024</v>
      </c>
      <c r="J146" s="20">
        <v>0</v>
      </c>
      <c r="K146" s="20">
        <v>0</v>
      </c>
      <c r="L146" s="20">
        <v>0</v>
      </c>
      <c r="M146" s="20">
        <v>284</v>
      </c>
      <c r="N146" s="18">
        <v>1.49543661971831</v>
      </c>
      <c r="O146" s="18">
        <v>424.704</v>
      </c>
      <c r="P146" s="20">
        <v>246</v>
      </c>
      <c r="Q146" s="20">
        <v>2078.7</v>
      </c>
      <c r="R146" s="20">
        <v>61.5</v>
      </c>
      <c r="S146" s="20">
        <v>0</v>
      </c>
      <c r="T146" s="18">
        <v>0</v>
      </c>
      <c r="U146" s="18">
        <v>1.5445</v>
      </c>
      <c r="V146" s="18">
        <v>379.9518</v>
      </c>
    </row>
    <row r="147" spans="1:22" ht="13.5">
      <c r="A147" s="27" t="s">
        <v>180</v>
      </c>
      <c r="B147" s="28"/>
      <c r="C147" s="29"/>
      <c r="D147" s="30">
        <f>SUM(D145:D146)</f>
        <v>967</v>
      </c>
      <c r="E147" s="28"/>
      <c r="F147" s="28">
        <f>SUM(F145:F146)</f>
        <v>1475.7992</v>
      </c>
      <c r="G147" s="30">
        <f>SUM(G145:G146)</f>
        <v>768</v>
      </c>
      <c r="H147" s="28"/>
      <c r="I147" s="28">
        <f>SUM(I145:I146)</f>
        <v>1191.0624</v>
      </c>
      <c r="J147" s="30">
        <f>SUM(J145:J146)</f>
        <v>0</v>
      </c>
      <c r="K147" s="30">
        <f>SUM(K145:K146)</f>
        <v>0</v>
      </c>
      <c r="L147" s="30">
        <f>SUM(L145:L146)</f>
        <v>0</v>
      </c>
      <c r="M147" s="30">
        <f>SUM(M145:M146)</f>
        <v>752</v>
      </c>
      <c r="N147" s="28"/>
      <c r="O147" s="28">
        <f aca="true" t="shared" si="14" ref="O147:T147">SUM(O145:O146)</f>
        <v>1154.2596</v>
      </c>
      <c r="P147" s="30">
        <f t="shared" si="14"/>
        <v>983</v>
      </c>
      <c r="Q147" s="29">
        <f t="shared" si="14"/>
        <v>8306.4</v>
      </c>
      <c r="R147" s="29">
        <f t="shared" si="14"/>
        <v>245.8</v>
      </c>
      <c r="S147" s="30">
        <f t="shared" si="14"/>
        <v>0</v>
      </c>
      <c r="T147" s="28">
        <f t="shared" si="14"/>
        <v>0</v>
      </c>
      <c r="U147" s="28"/>
      <c r="V147" s="28">
        <f>SUM(V145:V146)</f>
        <v>1512.602</v>
      </c>
    </row>
    <row r="148" spans="1:22" ht="13.5">
      <c r="A148" s="31" t="s">
        <v>181</v>
      </c>
      <c r="B148" s="32"/>
      <c r="C148" s="33"/>
      <c r="D148" s="34">
        <f>SUM(D147)</f>
        <v>967</v>
      </c>
      <c r="E148" s="32"/>
      <c r="F148" s="32">
        <f>SUM(F147)</f>
        <v>1475.7992</v>
      </c>
      <c r="G148" s="34">
        <f>SUM(G147)</f>
        <v>768</v>
      </c>
      <c r="H148" s="32"/>
      <c r="I148" s="32">
        <f>SUM(I147)</f>
        <v>1191.0624</v>
      </c>
      <c r="J148" s="34">
        <f>SUM(J147)</f>
        <v>0</v>
      </c>
      <c r="K148" s="34">
        <f>SUM(K147)</f>
        <v>0</v>
      </c>
      <c r="L148" s="34">
        <f>SUM(L147)</f>
        <v>0</v>
      </c>
      <c r="M148" s="34">
        <f>SUM(M147)</f>
        <v>752</v>
      </c>
      <c r="N148" s="32"/>
      <c r="O148" s="32">
        <f aca="true" t="shared" si="15" ref="O148:T148">SUM(O147)</f>
        <v>1154.2596</v>
      </c>
      <c r="P148" s="34">
        <f t="shared" si="15"/>
        <v>983</v>
      </c>
      <c r="Q148" s="33">
        <f t="shared" si="15"/>
        <v>8306.4</v>
      </c>
      <c r="R148" s="33">
        <f t="shared" si="15"/>
        <v>245.8</v>
      </c>
      <c r="S148" s="34">
        <f t="shared" si="15"/>
        <v>0</v>
      </c>
      <c r="T148" s="32">
        <f t="shared" si="15"/>
        <v>0</v>
      </c>
      <c r="U148" s="32"/>
      <c r="V148" s="32">
        <f>SUM(V147)</f>
        <v>1512.602</v>
      </c>
    </row>
    <row r="149" ht="13.5">
      <c r="A149" s="14" t="s">
        <v>24</v>
      </c>
    </row>
    <row r="150" ht="13.5">
      <c r="A150" s="15" t="s">
        <v>182</v>
      </c>
    </row>
    <row r="151" spans="1:22" ht="13.5">
      <c r="A151" s="35" t="s">
        <v>685</v>
      </c>
      <c r="B151" s="18">
        <v>151.3</v>
      </c>
      <c r="C151" s="19">
        <v>25.36</v>
      </c>
      <c r="D151" s="20">
        <v>9</v>
      </c>
      <c r="E151" s="18">
        <v>158.43333333333334</v>
      </c>
      <c r="F151" s="18">
        <v>1425.9</v>
      </c>
      <c r="G151" s="20">
        <v>0</v>
      </c>
      <c r="H151" s="18">
        <v>0</v>
      </c>
      <c r="I151" s="18">
        <v>0</v>
      </c>
      <c r="J151" s="20">
        <v>0</v>
      </c>
      <c r="K151" s="20">
        <v>1</v>
      </c>
      <c r="L151" s="20">
        <v>0</v>
      </c>
      <c r="M151" s="20">
        <v>8</v>
      </c>
      <c r="N151" s="18">
        <v>159.325</v>
      </c>
      <c r="O151" s="18">
        <v>1274.6</v>
      </c>
      <c r="P151" s="20">
        <v>0</v>
      </c>
      <c r="Q151" s="20">
        <v>0</v>
      </c>
      <c r="R151" s="20">
        <v>0</v>
      </c>
      <c r="S151" s="20">
        <v>0</v>
      </c>
      <c r="T151" s="18">
        <v>0</v>
      </c>
      <c r="U151" s="18">
        <v>151.3</v>
      </c>
      <c r="V151" s="18">
        <v>0</v>
      </c>
    </row>
    <row r="152" spans="1:22" ht="13.5">
      <c r="A152" s="35" t="s">
        <v>686</v>
      </c>
      <c r="B152" s="18">
        <v>14.92</v>
      </c>
      <c r="C152" s="19">
        <v>25.36</v>
      </c>
      <c r="D152" s="19">
        <v>18.1</v>
      </c>
      <c r="E152" s="18">
        <v>15.917812154696131</v>
      </c>
      <c r="F152" s="18">
        <v>288.1124</v>
      </c>
      <c r="G152" s="20">
        <v>48</v>
      </c>
      <c r="H152" s="21">
        <v>15.918349999999998</v>
      </c>
      <c r="I152" s="18">
        <v>764.0808</v>
      </c>
      <c r="J152" s="20">
        <v>0</v>
      </c>
      <c r="K152" s="20">
        <v>0</v>
      </c>
      <c r="L152" s="20">
        <v>0</v>
      </c>
      <c r="M152" s="19">
        <v>15.7</v>
      </c>
      <c r="N152" s="18">
        <v>15.92</v>
      </c>
      <c r="O152" s="18">
        <v>249.944</v>
      </c>
      <c r="P152" s="19">
        <v>50.4</v>
      </c>
      <c r="Q152" s="19">
        <v>1278.2</v>
      </c>
      <c r="R152" s="19">
        <v>37.8</v>
      </c>
      <c r="S152" s="20">
        <v>0</v>
      </c>
      <c r="T152" s="18">
        <v>0</v>
      </c>
      <c r="U152" s="18">
        <v>15.9176</v>
      </c>
      <c r="V152" s="18">
        <v>802.2492</v>
      </c>
    </row>
    <row r="153" spans="1:22" ht="13.5">
      <c r="A153" s="35" t="s">
        <v>687</v>
      </c>
      <c r="B153" s="18">
        <v>41.25</v>
      </c>
      <c r="C153" s="19">
        <v>25.36</v>
      </c>
      <c r="D153" s="20">
        <v>13</v>
      </c>
      <c r="E153" s="18">
        <v>50.858946153846155</v>
      </c>
      <c r="F153" s="18">
        <v>661.1663</v>
      </c>
      <c r="G153" s="20">
        <v>12</v>
      </c>
      <c r="H153" s="21">
        <v>48.3333</v>
      </c>
      <c r="I153" s="18">
        <v>579.9996</v>
      </c>
      <c r="J153" s="20">
        <v>0</v>
      </c>
      <c r="K153" s="20">
        <v>1</v>
      </c>
      <c r="L153" s="20">
        <v>0</v>
      </c>
      <c r="M153" s="20">
        <v>21</v>
      </c>
      <c r="N153" s="18">
        <v>48.011871428571425</v>
      </c>
      <c r="O153" s="18">
        <v>1008.2493</v>
      </c>
      <c r="P153" s="20">
        <v>3</v>
      </c>
      <c r="Q153" s="20">
        <v>76.1</v>
      </c>
      <c r="R153" s="20">
        <v>2.3</v>
      </c>
      <c r="S153" s="20">
        <v>0</v>
      </c>
      <c r="T153" s="18">
        <v>0</v>
      </c>
      <c r="U153" s="18">
        <v>61.7778</v>
      </c>
      <c r="V153" s="18">
        <v>185.3333</v>
      </c>
    </row>
    <row r="154" spans="1:22" ht="13.5">
      <c r="A154" s="35" t="s">
        <v>688</v>
      </c>
      <c r="B154" s="18">
        <v>4.6875</v>
      </c>
      <c r="C154" s="19">
        <v>25.36</v>
      </c>
      <c r="D154" s="19">
        <v>103.5</v>
      </c>
      <c r="E154" s="18">
        <v>4.687500483091787</v>
      </c>
      <c r="F154" s="18">
        <v>485.1563</v>
      </c>
      <c r="G154" s="20">
        <v>0</v>
      </c>
      <c r="H154" s="18">
        <v>0</v>
      </c>
      <c r="I154" s="18">
        <v>0</v>
      </c>
      <c r="J154" s="20">
        <v>0</v>
      </c>
      <c r="K154" s="20">
        <v>0</v>
      </c>
      <c r="L154" s="20">
        <v>0</v>
      </c>
      <c r="M154" s="20">
        <v>0</v>
      </c>
      <c r="N154" s="18">
        <v>0</v>
      </c>
      <c r="O154" s="18">
        <v>0</v>
      </c>
      <c r="P154" s="19">
        <v>103.5</v>
      </c>
      <c r="Q154" s="19">
        <v>2624.8</v>
      </c>
      <c r="R154" s="19">
        <v>77.6</v>
      </c>
      <c r="S154" s="20">
        <v>0</v>
      </c>
      <c r="T154" s="18">
        <v>0</v>
      </c>
      <c r="U154" s="18">
        <v>4.6875</v>
      </c>
      <c r="V154" s="18">
        <v>485.1563</v>
      </c>
    </row>
    <row r="155" spans="1:22" ht="13.5">
      <c r="A155" s="35" t="s">
        <v>689</v>
      </c>
      <c r="B155" s="18">
        <v>16.99</v>
      </c>
      <c r="C155" s="19">
        <v>25.36</v>
      </c>
      <c r="D155" s="20">
        <v>132</v>
      </c>
      <c r="E155" s="18">
        <v>5.5633</v>
      </c>
      <c r="F155" s="18">
        <v>734.3556</v>
      </c>
      <c r="G155" s="20">
        <v>132</v>
      </c>
      <c r="H155" s="18">
        <v>5.5636363636363635</v>
      </c>
      <c r="I155" s="18">
        <v>734.4</v>
      </c>
      <c r="J155" s="20">
        <v>0</v>
      </c>
      <c r="K155" s="20">
        <v>0</v>
      </c>
      <c r="L155" s="20">
        <v>0</v>
      </c>
      <c r="M155" s="19">
        <v>233.9</v>
      </c>
      <c r="N155" s="18">
        <v>5.563489952971356</v>
      </c>
      <c r="O155" s="18">
        <v>1301.3003</v>
      </c>
      <c r="P155" s="19">
        <v>30.1</v>
      </c>
      <c r="Q155" s="19">
        <v>763.3</v>
      </c>
      <c r="R155" s="19">
        <v>22.6</v>
      </c>
      <c r="S155" s="20">
        <v>0</v>
      </c>
      <c r="T155" s="18">
        <v>0</v>
      </c>
      <c r="U155" s="18">
        <v>5.5633</v>
      </c>
      <c r="V155" s="18">
        <v>167.4553</v>
      </c>
    </row>
    <row r="156" spans="1:22" ht="13.5">
      <c r="A156" s="27" t="s">
        <v>187</v>
      </c>
      <c r="B156" s="28"/>
      <c r="C156" s="29"/>
      <c r="D156" s="29">
        <f>SUM(D151:D155)</f>
        <v>275.6</v>
      </c>
      <c r="E156" s="28"/>
      <c r="F156" s="28">
        <f>SUM(F151:F155)</f>
        <v>3594.6906</v>
      </c>
      <c r="G156" s="30">
        <f>SUM(G151:G155)</f>
        <v>192</v>
      </c>
      <c r="H156" s="28"/>
      <c r="I156" s="28">
        <f>SUM(I151:I155)</f>
        <v>2078.4804</v>
      </c>
      <c r="J156" s="30">
        <f>SUM(J151:J155)</f>
        <v>0</v>
      </c>
      <c r="K156" s="30">
        <f>SUM(K151:K155)</f>
        <v>2</v>
      </c>
      <c r="L156" s="30">
        <f>SUM(L151:L155)</f>
        <v>0</v>
      </c>
      <c r="M156" s="29">
        <f>SUM(M151:M155)</f>
        <v>278.6</v>
      </c>
      <c r="N156" s="28"/>
      <c r="O156" s="28">
        <f aca="true" t="shared" si="16" ref="O156:T156">SUM(O151:O155)</f>
        <v>3834.0936</v>
      </c>
      <c r="P156" s="30">
        <f t="shared" si="16"/>
        <v>187</v>
      </c>
      <c r="Q156" s="29">
        <f t="shared" si="16"/>
        <v>4742.400000000001</v>
      </c>
      <c r="R156" s="29">
        <f t="shared" si="16"/>
        <v>140.29999999999998</v>
      </c>
      <c r="S156" s="30">
        <f t="shared" si="16"/>
        <v>0</v>
      </c>
      <c r="T156" s="28">
        <f t="shared" si="16"/>
        <v>0</v>
      </c>
      <c r="U156" s="28"/>
      <c r="V156" s="28">
        <f>SUM(V151:V155)</f>
        <v>1640.1941000000002</v>
      </c>
    </row>
    <row r="157" ht="13.5">
      <c r="A157" s="15" t="s">
        <v>188</v>
      </c>
    </row>
    <row r="158" spans="1:22" ht="13.5">
      <c r="A158" s="35" t="s">
        <v>690</v>
      </c>
      <c r="B158" s="18">
        <v>7</v>
      </c>
      <c r="C158" s="19">
        <v>25.36</v>
      </c>
      <c r="D158" s="20">
        <v>22</v>
      </c>
      <c r="E158" s="18">
        <v>7</v>
      </c>
      <c r="F158" s="18">
        <v>154</v>
      </c>
      <c r="G158" s="20">
        <v>0</v>
      </c>
      <c r="H158" s="18">
        <v>0</v>
      </c>
      <c r="I158" s="18">
        <v>0</v>
      </c>
      <c r="J158" s="20">
        <v>0</v>
      </c>
      <c r="K158" s="20">
        <v>0</v>
      </c>
      <c r="L158" s="20">
        <v>0</v>
      </c>
      <c r="M158" s="19">
        <v>19.8</v>
      </c>
      <c r="N158" s="18">
        <v>6.999999999999999</v>
      </c>
      <c r="O158" s="18">
        <v>138.6</v>
      </c>
      <c r="P158" s="19">
        <v>2.2</v>
      </c>
      <c r="Q158" s="19">
        <v>55.8</v>
      </c>
      <c r="R158" s="19">
        <v>1.7</v>
      </c>
      <c r="S158" s="20">
        <v>0</v>
      </c>
      <c r="T158" s="18">
        <v>0</v>
      </c>
      <c r="U158" s="18">
        <v>7</v>
      </c>
      <c r="V158" s="18">
        <v>15.4</v>
      </c>
    </row>
    <row r="159" spans="1:22" ht="13.5">
      <c r="A159" s="35" t="s">
        <v>691</v>
      </c>
      <c r="B159" s="18">
        <v>6</v>
      </c>
      <c r="C159" s="19">
        <v>25.36</v>
      </c>
      <c r="D159" s="20">
        <v>18</v>
      </c>
      <c r="E159" s="18">
        <v>6.833333333333333</v>
      </c>
      <c r="F159" s="18">
        <v>123</v>
      </c>
      <c r="G159" s="20">
        <v>0</v>
      </c>
      <c r="H159" s="18">
        <v>0</v>
      </c>
      <c r="I159" s="18">
        <v>0</v>
      </c>
      <c r="J159" s="20">
        <v>0</v>
      </c>
      <c r="K159" s="20">
        <v>0</v>
      </c>
      <c r="L159" s="20">
        <v>0</v>
      </c>
      <c r="M159" s="19">
        <v>11.2</v>
      </c>
      <c r="N159" s="18">
        <v>7.250000000000001</v>
      </c>
      <c r="O159" s="18">
        <v>81.2</v>
      </c>
      <c r="P159" s="19">
        <v>6.8</v>
      </c>
      <c r="Q159" s="19">
        <v>172.5</v>
      </c>
      <c r="R159" s="19">
        <v>5.1</v>
      </c>
      <c r="S159" s="20">
        <v>0</v>
      </c>
      <c r="T159" s="18">
        <v>0</v>
      </c>
      <c r="U159" s="18">
        <v>6.1471</v>
      </c>
      <c r="V159" s="18">
        <v>41.8</v>
      </c>
    </row>
    <row r="160" spans="1:22" ht="13.5">
      <c r="A160" s="35" t="s">
        <v>692</v>
      </c>
      <c r="B160" s="18">
        <v>7</v>
      </c>
      <c r="C160" s="19">
        <v>25.36</v>
      </c>
      <c r="D160" s="19">
        <v>23.5</v>
      </c>
      <c r="E160" s="18">
        <v>8</v>
      </c>
      <c r="F160" s="18">
        <v>188</v>
      </c>
      <c r="G160" s="20">
        <v>0</v>
      </c>
      <c r="H160" s="18">
        <v>0</v>
      </c>
      <c r="I160" s="18">
        <v>0</v>
      </c>
      <c r="J160" s="20">
        <v>0</v>
      </c>
      <c r="K160" s="20">
        <v>0</v>
      </c>
      <c r="L160" s="20">
        <v>0</v>
      </c>
      <c r="M160" s="19">
        <v>18.1</v>
      </c>
      <c r="N160" s="18">
        <v>8</v>
      </c>
      <c r="O160" s="18">
        <v>144.8</v>
      </c>
      <c r="P160" s="19">
        <v>5.4</v>
      </c>
      <c r="Q160" s="19">
        <v>136.9</v>
      </c>
      <c r="R160" s="19">
        <v>4.1</v>
      </c>
      <c r="S160" s="20">
        <v>0</v>
      </c>
      <c r="T160" s="18">
        <v>0</v>
      </c>
      <c r="U160" s="18">
        <v>8</v>
      </c>
      <c r="V160" s="18">
        <v>43.2</v>
      </c>
    </row>
    <row r="161" spans="1:22" ht="13.5">
      <c r="A161" s="27" t="s">
        <v>192</v>
      </c>
      <c r="B161" s="28"/>
      <c r="C161" s="29"/>
      <c r="D161" s="29">
        <f>SUM(D158:D160)</f>
        <v>63.5</v>
      </c>
      <c r="E161" s="28"/>
      <c r="F161" s="28">
        <f>SUM(F158:F160)</f>
        <v>465</v>
      </c>
      <c r="G161" s="30">
        <f>SUM(G158:G160)</f>
        <v>0</v>
      </c>
      <c r="H161" s="28"/>
      <c r="I161" s="28">
        <f>SUM(I158:I160)</f>
        <v>0</v>
      </c>
      <c r="J161" s="30">
        <f>SUM(J158:J160)</f>
        <v>0</v>
      </c>
      <c r="K161" s="30">
        <f>SUM(K158:K160)</f>
        <v>0</v>
      </c>
      <c r="L161" s="30">
        <f>SUM(L158:L160)</f>
        <v>0</v>
      </c>
      <c r="M161" s="29">
        <f>SUM(M158:M160)</f>
        <v>49.1</v>
      </c>
      <c r="N161" s="28"/>
      <c r="O161" s="28">
        <f aca="true" t="shared" si="17" ref="O161:T161">SUM(O158:O160)</f>
        <v>364.6</v>
      </c>
      <c r="P161" s="29">
        <f t="shared" si="17"/>
        <v>14.4</v>
      </c>
      <c r="Q161" s="29">
        <f t="shared" si="17"/>
        <v>365.20000000000005</v>
      </c>
      <c r="R161" s="29">
        <f t="shared" si="17"/>
        <v>10.899999999999999</v>
      </c>
      <c r="S161" s="30">
        <f t="shared" si="17"/>
        <v>0</v>
      </c>
      <c r="T161" s="28">
        <f t="shared" si="17"/>
        <v>0</v>
      </c>
      <c r="U161" s="28"/>
      <c r="V161" s="28">
        <f>SUM(V158:V160)</f>
        <v>100.4</v>
      </c>
    </row>
    <row r="162" ht="13.5">
      <c r="A162" s="15" t="s">
        <v>193</v>
      </c>
    </row>
    <row r="163" spans="1:22" ht="13.5">
      <c r="A163" s="35" t="s">
        <v>693</v>
      </c>
      <c r="B163" s="18">
        <v>9.9375</v>
      </c>
      <c r="C163" s="19">
        <v>25.36</v>
      </c>
      <c r="D163" s="19">
        <v>34.7</v>
      </c>
      <c r="E163" s="18">
        <v>10.5</v>
      </c>
      <c r="F163" s="18">
        <v>364.35</v>
      </c>
      <c r="G163" s="20">
        <v>12</v>
      </c>
      <c r="H163" s="21">
        <v>10.5</v>
      </c>
      <c r="I163" s="18">
        <v>126</v>
      </c>
      <c r="J163" s="20">
        <v>0</v>
      </c>
      <c r="K163" s="20">
        <v>0</v>
      </c>
      <c r="L163" s="20">
        <v>0</v>
      </c>
      <c r="M163" s="19">
        <v>18.8</v>
      </c>
      <c r="N163" s="18">
        <v>10.5</v>
      </c>
      <c r="O163" s="18">
        <v>197.4</v>
      </c>
      <c r="P163" s="19">
        <v>27.9</v>
      </c>
      <c r="Q163" s="19">
        <v>707.5</v>
      </c>
      <c r="R163" s="19">
        <v>20.9</v>
      </c>
      <c r="S163" s="20">
        <v>0</v>
      </c>
      <c r="T163" s="18">
        <v>0</v>
      </c>
      <c r="U163" s="18">
        <v>10.5</v>
      </c>
      <c r="V163" s="18">
        <v>292.95</v>
      </c>
    </row>
    <row r="164" spans="1:22" ht="13.5">
      <c r="A164" s="35" t="s">
        <v>694</v>
      </c>
      <c r="B164" s="18">
        <v>15</v>
      </c>
      <c r="C164" s="19">
        <v>25.36</v>
      </c>
      <c r="D164" s="19">
        <v>35.1</v>
      </c>
      <c r="E164" s="18">
        <v>13.025641025641026</v>
      </c>
      <c r="F164" s="18">
        <v>457.2</v>
      </c>
      <c r="G164" s="20">
        <v>0</v>
      </c>
      <c r="H164" s="18">
        <v>0</v>
      </c>
      <c r="I164" s="18">
        <v>0</v>
      </c>
      <c r="J164" s="20">
        <v>0</v>
      </c>
      <c r="K164" s="20">
        <v>0</v>
      </c>
      <c r="L164" s="20">
        <v>0</v>
      </c>
      <c r="M164" s="19">
        <v>31.9</v>
      </c>
      <c r="N164" s="18">
        <v>13.128526645768027</v>
      </c>
      <c r="O164" s="18">
        <v>418.8</v>
      </c>
      <c r="P164" s="19">
        <v>3.2</v>
      </c>
      <c r="Q164" s="19">
        <v>81.2</v>
      </c>
      <c r="R164" s="19">
        <v>2.4</v>
      </c>
      <c r="S164" s="20">
        <v>0</v>
      </c>
      <c r="T164" s="18">
        <v>0</v>
      </c>
      <c r="U164" s="18">
        <v>12</v>
      </c>
      <c r="V164" s="18">
        <v>38.4</v>
      </c>
    </row>
    <row r="165" spans="1:22" ht="13.5">
      <c r="A165" s="35" t="s">
        <v>695</v>
      </c>
      <c r="B165" s="18">
        <v>8</v>
      </c>
      <c r="C165" s="19">
        <v>25.36</v>
      </c>
      <c r="D165" s="19">
        <v>5.6</v>
      </c>
      <c r="E165" s="18">
        <v>7.35419642857143</v>
      </c>
      <c r="F165" s="18">
        <v>41.1835</v>
      </c>
      <c r="G165" s="20">
        <v>0</v>
      </c>
      <c r="H165" s="18">
        <v>0</v>
      </c>
      <c r="I165" s="18">
        <v>0</v>
      </c>
      <c r="J165" s="20">
        <v>0</v>
      </c>
      <c r="K165" s="20">
        <v>0</v>
      </c>
      <c r="L165" s="20">
        <v>0</v>
      </c>
      <c r="M165" s="19">
        <v>1.5</v>
      </c>
      <c r="N165" s="18">
        <v>7.3542</v>
      </c>
      <c r="O165" s="18">
        <v>11.0313</v>
      </c>
      <c r="P165" s="19">
        <v>4.1</v>
      </c>
      <c r="Q165" s="19">
        <v>104</v>
      </c>
      <c r="R165" s="19">
        <v>3.1</v>
      </c>
      <c r="S165" s="20">
        <v>0</v>
      </c>
      <c r="T165" s="18">
        <v>0</v>
      </c>
      <c r="U165" s="18">
        <v>7.3542</v>
      </c>
      <c r="V165" s="18">
        <v>30.1522</v>
      </c>
    </row>
    <row r="166" spans="1:22" ht="13.5">
      <c r="A166" s="27" t="s">
        <v>197</v>
      </c>
      <c r="B166" s="28"/>
      <c r="C166" s="29"/>
      <c r="D166" s="29">
        <f>SUM(D163:D165)</f>
        <v>75.4</v>
      </c>
      <c r="E166" s="28"/>
      <c r="F166" s="28">
        <f>SUM(F163:F165)</f>
        <v>862.7334999999999</v>
      </c>
      <c r="G166" s="30">
        <f>SUM(G163:G165)</f>
        <v>12</v>
      </c>
      <c r="H166" s="28"/>
      <c r="I166" s="28">
        <f>SUM(I163:I165)</f>
        <v>126</v>
      </c>
      <c r="J166" s="30">
        <f>SUM(J163:J165)</f>
        <v>0</v>
      </c>
      <c r="K166" s="30">
        <f>SUM(K163:K165)</f>
        <v>0</v>
      </c>
      <c r="L166" s="30">
        <f>SUM(L163:L165)</f>
        <v>0</v>
      </c>
      <c r="M166" s="29">
        <f>SUM(M163:M165)</f>
        <v>52.2</v>
      </c>
      <c r="N166" s="28"/>
      <c r="O166" s="28">
        <f aca="true" t="shared" si="18" ref="O166:T166">SUM(O163:O165)</f>
        <v>627.2313</v>
      </c>
      <c r="P166" s="29">
        <f t="shared" si="18"/>
        <v>35.199999999999996</v>
      </c>
      <c r="Q166" s="29">
        <f t="shared" si="18"/>
        <v>892.7</v>
      </c>
      <c r="R166" s="29">
        <f t="shared" si="18"/>
        <v>26.4</v>
      </c>
      <c r="S166" s="30">
        <f t="shared" si="18"/>
        <v>0</v>
      </c>
      <c r="T166" s="28">
        <f t="shared" si="18"/>
        <v>0</v>
      </c>
      <c r="U166" s="28"/>
      <c r="V166" s="28">
        <f>SUM(V163:V165)</f>
        <v>361.50219999999996</v>
      </c>
    </row>
    <row r="167" spans="1:22" ht="13.5">
      <c r="A167" s="31" t="s">
        <v>198</v>
      </c>
      <c r="B167" s="32"/>
      <c r="C167" s="33"/>
      <c r="D167" s="33">
        <f>SUM(D156,D161,D166)</f>
        <v>414.5</v>
      </c>
      <c r="E167" s="32"/>
      <c r="F167" s="32">
        <f>SUM(F156,F161,F166)</f>
        <v>4922.4241</v>
      </c>
      <c r="G167" s="34">
        <f>SUM(G156,G161,G166)</f>
        <v>204</v>
      </c>
      <c r="H167" s="32"/>
      <c r="I167" s="32">
        <f>SUM(I156,I161,I166)</f>
        <v>2204.4804</v>
      </c>
      <c r="J167" s="34">
        <f>SUM(J156,J161,J166)</f>
        <v>0</v>
      </c>
      <c r="K167" s="34">
        <f>SUM(K156,K161,K166)</f>
        <v>2</v>
      </c>
      <c r="L167" s="34">
        <f>SUM(L156,L161,L166)</f>
        <v>0</v>
      </c>
      <c r="M167" s="33">
        <f>SUM(M156,M161,M166)</f>
        <v>379.90000000000003</v>
      </c>
      <c r="N167" s="32"/>
      <c r="O167" s="32">
        <f aca="true" t="shared" si="19" ref="O167:T167">SUM(O156,O161,O166)</f>
        <v>4825.924900000001</v>
      </c>
      <c r="P167" s="33">
        <f t="shared" si="19"/>
        <v>236.6</v>
      </c>
      <c r="Q167" s="33">
        <f t="shared" si="19"/>
        <v>6000.3</v>
      </c>
      <c r="R167" s="33">
        <f t="shared" si="19"/>
        <v>177.6</v>
      </c>
      <c r="S167" s="34">
        <f t="shared" si="19"/>
        <v>0</v>
      </c>
      <c r="T167" s="32">
        <f t="shared" si="19"/>
        <v>0</v>
      </c>
      <c r="U167" s="32"/>
      <c r="V167" s="32">
        <f>SUM(V156,V161,V166)</f>
        <v>2102.0963</v>
      </c>
    </row>
    <row r="168" ht="13.5">
      <c r="A168" s="14" t="s">
        <v>25</v>
      </c>
    </row>
    <row r="169" spans="1:22" ht="13.5">
      <c r="A169" s="15" t="s">
        <v>696</v>
      </c>
      <c r="B169" s="18">
        <v>6.2708</v>
      </c>
      <c r="C169" s="19">
        <v>25.36</v>
      </c>
      <c r="D169" s="20">
        <v>0</v>
      </c>
      <c r="E169" s="18">
        <v>0</v>
      </c>
      <c r="F169" s="18">
        <v>0</v>
      </c>
      <c r="G169" s="20">
        <v>12</v>
      </c>
      <c r="H169" s="18">
        <v>6.2708</v>
      </c>
      <c r="I169" s="18">
        <v>75.2496</v>
      </c>
      <c r="J169" s="20">
        <v>0</v>
      </c>
      <c r="K169" s="20">
        <v>0</v>
      </c>
      <c r="L169" s="20">
        <v>0</v>
      </c>
      <c r="M169" s="20">
        <v>12</v>
      </c>
      <c r="N169" s="18">
        <v>6.2708</v>
      </c>
      <c r="O169" s="18">
        <v>75.2496</v>
      </c>
      <c r="P169" s="20">
        <v>0</v>
      </c>
      <c r="Q169" s="20">
        <v>0</v>
      </c>
      <c r="R169" s="20">
        <v>0</v>
      </c>
      <c r="S169" s="20">
        <v>0</v>
      </c>
      <c r="T169" s="18">
        <v>0</v>
      </c>
      <c r="U169" s="18">
        <v>6.2708</v>
      </c>
      <c r="V169" s="18">
        <v>0</v>
      </c>
    </row>
    <row r="170" spans="1:22" ht="13.5">
      <c r="A170" s="15" t="s">
        <v>697</v>
      </c>
      <c r="B170" s="18">
        <v>6.0117</v>
      </c>
      <c r="C170" s="19">
        <v>25.36</v>
      </c>
      <c r="D170" s="20">
        <v>0</v>
      </c>
      <c r="E170" s="18">
        <v>0</v>
      </c>
      <c r="F170" s="18">
        <v>0</v>
      </c>
      <c r="G170" s="20">
        <v>60</v>
      </c>
      <c r="H170" s="18">
        <v>6.0117</v>
      </c>
      <c r="I170" s="18">
        <v>360.702</v>
      </c>
      <c r="J170" s="20">
        <v>0</v>
      </c>
      <c r="K170" s="20">
        <v>0</v>
      </c>
      <c r="L170" s="20">
        <v>0</v>
      </c>
      <c r="M170" s="19">
        <v>40.3</v>
      </c>
      <c r="N170" s="18">
        <v>6.011699751861043</v>
      </c>
      <c r="O170" s="18">
        <v>242.2715</v>
      </c>
      <c r="P170" s="19">
        <v>19.7</v>
      </c>
      <c r="Q170" s="19">
        <v>499.6</v>
      </c>
      <c r="R170" s="19">
        <v>14.8</v>
      </c>
      <c r="S170" s="20">
        <v>0</v>
      </c>
      <c r="T170" s="18">
        <v>0</v>
      </c>
      <c r="U170" s="18">
        <v>6.0117</v>
      </c>
      <c r="V170" s="18">
        <v>118.4305</v>
      </c>
    </row>
    <row r="171" spans="1:22" ht="13.5">
      <c r="A171" s="31" t="s">
        <v>550</v>
      </c>
      <c r="B171" s="32"/>
      <c r="C171" s="33"/>
      <c r="D171" s="34">
        <f>SUM(D169:D170)</f>
        <v>0</v>
      </c>
      <c r="E171" s="32"/>
      <c r="F171" s="32">
        <f>SUM(F169:F170)</f>
        <v>0</v>
      </c>
      <c r="G171" s="34">
        <f>SUM(G169:G170)</f>
        <v>72</v>
      </c>
      <c r="H171" s="32"/>
      <c r="I171" s="32">
        <f>SUM(I169:I170)</f>
        <v>435.9516</v>
      </c>
      <c r="J171" s="34">
        <f>SUM(J169:J170)</f>
        <v>0</v>
      </c>
      <c r="K171" s="34">
        <f>SUM(K169:K170)</f>
        <v>0</v>
      </c>
      <c r="L171" s="34">
        <f>SUM(L169:L170)</f>
        <v>0</v>
      </c>
      <c r="M171" s="33">
        <f>SUM(M169:M170)</f>
        <v>52.3</v>
      </c>
      <c r="N171" s="32"/>
      <c r="O171" s="32">
        <f aca="true" t="shared" si="20" ref="O171:T171">SUM(O169:O170)</f>
        <v>317.5211</v>
      </c>
      <c r="P171" s="33">
        <f t="shared" si="20"/>
        <v>19.7</v>
      </c>
      <c r="Q171" s="33">
        <f t="shared" si="20"/>
        <v>499.6</v>
      </c>
      <c r="R171" s="33">
        <f t="shared" si="20"/>
        <v>14.8</v>
      </c>
      <c r="S171" s="34">
        <f t="shared" si="20"/>
        <v>0</v>
      </c>
      <c r="T171" s="32">
        <f t="shared" si="20"/>
        <v>0</v>
      </c>
      <c r="U171" s="32"/>
      <c r="V171" s="32">
        <f>SUM(V169:V170)</f>
        <v>118.4305</v>
      </c>
    </row>
    <row r="172" spans="1:22" ht="13.5">
      <c r="A172" s="41" t="s">
        <v>26</v>
      </c>
      <c r="B172" s="42"/>
      <c r="C172" s="43"/>
      <c r="D172" s="43">
        <f>SUM(D30,D142,D148,D167,D171)</f>
        <v>4879.08</v>
      </c>
      <c r="E172" s="42"/>
      <c r="F172" s="42">
        <f>SUM(F30,F142,F148,F167,F171)</f>
        <v>45037.4681</v>
      </c>
      <c r="G172" s="44">
        <f>SUM(G30,G142,G148,G167,G171)</f>
        <v>4900</v>
      </c>
      <c r="H172" s="42"/>
      <c r="I172" s="42">
        <f>SUM(I30,I142,I148,I167,I171)</f>
        <v>29756.812400000003</v>
      </c>
      <c r="J172" s="44">
        <f>SUM(J30,J142,J148,J167,J171)</f>
        <v>0</v>
      </c>
      <c r="K172" s="43">
        <f>SUM(K30,K142,K148,K167,K171)</f>
        <v>16.5</v>
      </c>
      <c r="L172" s="44">
        <f>SUM(L30,L142,L148,L167,L171)</f>
        <v>0</v>
      </c>
      <c r="M172" s="43">
        <f>SUM(M30,M142,M148,M167,M171)</f>
        <v>4345.1</v>
      </c>
      <c r="N172" s="42"/>
      <c r="O172" s="42">
        <f aca="true" t="shared" si="21" ref="O172:T172">SUM(O30,O142,O148,O167,O171)</f>
        <v>43876.97149999999</v>
      </c>
      <c r="P172" s="43">
        <f t="shared" si="21"/>
        <v>5417.4800000000005</v>
      </c>
      <c r="Q172" s="44">
        <f t="shared" si="21"/>
        <v>134535</v>
      </c>
      <c r="R172" s="43">
        <f t="shared" si="21"/>
        <v>3979.7000000000003</v>
      </c>
      <c r="S172" s="44">
        <f t="shared" si="21"/>
        <v>0</v>
      </c>
      <c r="T172" s="42">
        <f t="shared" si="21"/>
        <v>0</v>
      </c>
      <c r="U172" s="42"/>
      <c r="V172" s="42">
        <f>SUM(V30,V142,V148,V167,V171)</f>
        <v>30628.7799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5"/>
  <sheetViews>
    <sheetView workbookViewId="0" topLeftCell="A1">
      <selection activeCell="A476" sqref="A476"/>
    </sheetView>
  </sheetViews>
  <sheetFormatPr defaultColWidth="8.8515625" defaultRowHeight="15"/>
  <cols>
    <col min="1" max="2" width="24.00390625" style="0" customWidth="1"/>
    <col min="3" max="4" width="12.00390625" style="0" customWidth="1"/>
    <col min="5" max="5" width="10.00390625" style="0" customWidth="1"/>
  </cols>
  <sheetData>
    <row r="1" spans="1:5" ht="13.5">
      <c r="A1" s="11" t="s">
        <v>27</v>
      </c>
      <c r="B1" s="11" t="s">
        <v>200</v>
      </c>
      <c r="C1" s="11" t="s">
        <v>28</v>
      </c>
      <c r="D1" s="11" t="s">
        <v>698</v>
      </c>
      <c r="E1" s="11" t="s">
        <v>699</v>
      </c>
    </row>
    <row r="2" spans="1:4" ht="13.5">
      <c r="A2" s="14" t="s">
        <v>21</v>
      </c>
      <c r="C2" s="20"/>
      <c r="D2" s="20"/>
    </row>
    <row r="3" spans="1:4" ht="13.5">
      <c r="A3" s="15" t="s">
        <v>38</v>
      </c>
      <c r="C3" s="20"/>
      <c r="D3" s="20"/>
    </row>
    <row r="4" spans="1:5" ht="13.5">
      <c r="A4" s="35" t="s">
        <v>39</v>
      </c>
      <c r="B4" t="s">
        <v>203</v>
      </c>
      <c r="C4" s="20">
        <v>429</v>
      </c>
      <c r="D4" s="20">
        <v>429</v>
      </c>
      <c r="E4" t="s">
        <v>700</v>
      </c>
    </row>
    <row r="5" spans="1:5" ht="13.5">
      <c r="A5" s="38" t="s">
        <v>204</v>
      </c>
      <c r="B5" s="22"/>
      <c r="C5" s="50">
        <v>429</v>
      </c>
      <c r="D5" s="50">
        <v>429</v>
      </c>
      <c r="E5" s="22" t="s">
        <v>700</v>
      </c>
    </row>
    <row r="6" spans="1:5" ht="13.5">
      <c r="A6" s="35" t="s">
        <v>40</v>
      </c>
      <c r="B6" t="s">
        <v>205</v>
      </c>
      <c r="C6" s="20">
        <v>84</v>
      </c>
      <c r="D6" s="20">
        <v>84</v>
      </c>
      <c r="E6" t="s">
        <v>700</v>
      </c>
    </row>
    <row r="7" spans="1:5" ht="13.5">
      <c r="A7" s="35" t="s">
        <v>40</v>
      </c>
      <c r="B7" t="s">
        <v>206</v>
      </c>
      <c r="C7" s="20">
        <v>18</v>
      </c>
      <c r="D7" s="20">
        <v>18</v>
      </c>
      <c r="E7" t="s">
        <v>700</v>
      </c>
    </row>
    <row r="8" spans="1:5" ht="13.5">
      <c r="A8" s="38" t="s">
        <v>207</v>
      </c>
      <c r="B8" s="22"/>
      <c r="C8" s="50">
        <v>102</v>
      </c>
      <c r="D8" s="50">
        <v>102</v>
      </c>
      <c r="E8" s="22" t="s">
        <v>700</v>
      </c>
    </row>
    <row r="9" spans="1:5" ht="13.5">
      <c r="A9" s="35" t="s">
        <v>41</v>
      </c>
      <c r="B9" t="s">
        <v>208</v>
      </c>
      <c r="C9" s="20">
        <v>42</v>
      </c>
      <c r="D9" s="20">
        <v>42</v>
      </c>
      <c r="E9" t="s">
        <v>701</v>
      </c>
    </row>
    <row r="10" spans="1:5" ht="13.5">
      <c r="A10" s="38" t="s">
        <v>209</v>
      </c>
      <c r="B10" s="22"/>
      <c r="C10" s="50">
        <v>42</v>
      </c>
      <c r="D10" s="50">
        <v>42</v>
      </c>
      <c r="E10" s="22" t="s">
        <v>701</v>
      </c>
    </row>
    <row r="11" spans="1:5" ht="13.5">
      <c r="A11" s="51" t="s">
        <v>42</v>
      </c>
      <c r="B11" s="31"/>
      <c r="C11" s="52">
        <v>573</v>
      </c>
      <c r="D11" s="52">
        <v>573</v>
      </c>
      <c r="E11" s="31" t="s">
        <v>700</v>
      </c>
    </row>
    <row r="12" spans="1:4" ht="13.5">
      <c r="A12" s="15" t="s">
        <v>43</v>
      </c>
      <c r="C12" s="20"/>
      <c r="D12" s="20"/>
    </row>
    <row r="13" spans="1:5" ht="13.5">
      <c r="A13" s="35" t="s">
        <v>44</v>
      </c>
      <c r="B13" t="s">
        <v>211</v>
      </c>
      <c r="C13" s="20">
        <v>61</v>
      </c>
      <c r="D13" s="19">
        <v>762.5</v>
      </c>
      <c r="E13" t="s">
        <v>702</v>
      </c>
    </row>
    <row r="14" spans="1:5" ht="13.5">
      <c r="A14" s="35" t="s">
        <v>44</v>
      </c>
      <c r="B14" t="s">
        <v>210</v>
      </c>
      <c r="C14" s="20">
        <v>218</v>
      </c>
      <c r="D14" s="20">
        <v>3597</v>
      </c>
      <c r="E14" t="s">
        <v>702</v>
      </c>
    </row>
    <row r="15" spans="1:5" ht="13.5">
      <c r="A15" s="35" t="s">
        <v>44</v>
      </c>
      <c r="B15" t="s">
        <v>212</v>
      </c>
      <c r="C15" s="20">
        <v>8</v>
      </c>
      <c r="D15" s="20">
        <v>136</v>
      </c>
      <c r="E15" t="s">
        <v>702</v>
      </c>
    </row>
    <row r="16" spans="1:5" ht="13.5">
      <c r="A16" s="35" t="s">
        <v>44</v>
      </c>
      <c r="B16" t="s">
        <v>213</v>
      </c>
      <c r="C16" s="20">
        <v>2</v>
      </c>
      <c r="D16" s="20">
        <v>34</v>
      </c>
      <c r="E16" t="s">
        <v>702</v>
      </c>
    </row>
    <row r="17" spans="1:5" ht="13.5">
      <c r="A17" s="38" t="s">
        <v>214</v>
      </c>
      <c r="B17" s="22"/>
      <c r="C17" s="50">
        <v>289</v>
      </c>
      <c r="D17" s="25">
        <v>4529.5</v>
      </c>
      <c r="E17" s="22" t="s">
        <v>565</v>
      </c>
    </row>
    <row r="18" spans="1:5" ht="13.5">
      <c r="A18" s="51" t="s">
        <v>45</v>
      </c>
      <c r="B18" s="31"/>
      <c r="C18" s="52">
        <v>289</v>
      </c>
      <c r="D18" s="33">
        <v>4529.5</v>
      </c>
      <c r="E18" s="31" t="s">
        <v>565</v>
      </c>
    </row>
    <row r="19" spans="1:4" ht="13.5">
      <c r="A19" s="15" t="s">
        <v>46</v>
      </c>
      <c r="C19" s="20"/>
      <c r="D19" s="20"/>
    </row>
    <row r="20" spans="1:5" ht="13.5">
      <c r="A20" s="35" t="s">
        <v>47</v>
      </c>
      <c r="B20" t="s">
        <v>215</v>
      </c>
      <c r="C20" s="20">
        <v>17</v>
      </c>
      <c r="D20" s="20">
        <v>17</v>
      </c>
      <c r="E20" t="s">
        <v>700</v>
      </c>
    </row>
    <row r="21" spans="1:5" ht="13.5">
      <c r="A21" s="38" t="s">
        <v>216</v>
      </c>
      <c r="B21" s="22"/>
      <c r="C21" s="50">
        <v>17</v>
      </c>
      <c r="D21" s="50">
        <v>17</v>
      </c>
      <c r="E21" s="22" t="s">
        <v>700</v>
      </c>
    </row>
    <row r="22" spans="1:5" ht="13.5">
      <c r="A22" s="35" t="s">
        <v>48</v>
      </c>
      <c r="B22" t="s">
        <v>217</v>
      </c>
      <c r="C22" s="20">
        <v>51</v>
      </c>
      <c r="D22" s="20">
        <v>51</v>
      </c>
      <c r="E22" t="s">
        <v>700</v>
      </c>
    </row>
    <row r="23" spans="1:5" ht="13.5">
      <c r="A23" s="38" t="s">
        <v>218</v>
      </c>
      <c r="B23" s="22"/>
      <c r="C23" s="50">
        <v>51</v>
      </c>
      <c r="D23" s="50">
        <v>51</v>
      </c>
      <c r="E23" s="22" t="s">
        <v>700</v>
      </c>
    </row>
    <row r="24" spans="1:5" ht="13.5">
      <c r="A24" s="35" t="s">
        <v>49</v>
      </c>
      <c r="B24" t="s">
        <v>219</v>
      </c>
      <c r="C24" s="20">
        <v>4</v>
      </c>
      <c r="D24" s="20">
        <v>4</v>
      </c>
      <c r="E24" t="s">
        <v>700</v>
      </c>
    </row>
    <row r="25" spans="1:5" ht="13.5">
      <c r="A25" s="38" t="s">
        <v>220</v>
      </c>
      <c r="B25" s="22"/>
      <c r="C25" s="50">
        <v>4</v>
      </c>
      <c r="D25" s="50">
        <v>4</v>
      </c>
      <c r="E25" s="22" t="s">
        <v>700</v>
      </c>
    </row>
    <row r="26" spans="1:5" ht="13.5">
      <c r="A26" s="35" t="s">
        <v>50</v>
      </c>
      <c r="B26" t="s">
        <v>221</v>
      </c>
      <c r="C26" s="20">
        <v>1206</v>
      </c>
      <c r="D26" s="20">
        <v>1206</v>
      </c>
      <c r="E26" t="s">
        <v>700</v>
      </c>
    </row>
    <row r="27" spans="1:5" ht="13.5">
      <c r="A27" s="35" t="s">
        <v>50</v>
      </c>
      <c r="B27" t="s">
        <v>222</v>
      </c>
      <c r="C27" s="20">
        <v>33</v>
      </c>
      <c r="D27" s="20">
        <v>198</v>
      </c>
      <c r="E27" t="s">
        <v>700</v>
      </c>
    </row>
    <row r="28" spans="1:5" ht="13.5">
      <c r="A28" s="35" t="s">
        <v>50</v>
      </c>
      <c r="B28" t="s">
        <v>223</v>
      </c>
      <c r="C28" s="20">
        <v>5</v>
      </c>
      <c r="D28" s="20">
        <v>5</v>
      </c>
      <c r="E28" t="s">
        <v>700</v>
      </c>
    </row>
    <row r="29" spans="1:5" ht="13.5">
      <c r="A29" s="38" t="s">
        <v>224</v>
      </c>
      <c r="B29" s="22"/>
      <c r="C29" s="50">
        <v>1244</v>
      </c>
      <c r="D29" s="50">
        <v>1409</v>
      </c>
      <c r="E29" s="22" t="s">
        <v>700</v>
      </c>
    </row>
    <row r="30" spans="1:5" ht="13.5">
      <c r="A30" s="35" t="s">
        <v>51</v>
      </c>
      <c r="B30" t="s">
        <v>225</v>
      </c>
      <c r="C30" s="20">
        <v>18</v>
      </c>
      <c r="D30" s="20">
        <v>18</v>
      </c>
      <c r="E30" t="s">
        <v>700</v>
      </c>
    </row>
    <row r="31" spans="1:5" ht="13.5">
      <c r="A31" s="38" t="s">
        <v>226</v>
      </c>
      <c r="B31" s="22"/>
      <c r="C31" s="50">
        <v>18</v>
      </c>
      <c r="D31" s="50">
        <v>18</v>
      </c>
      <c r="E31" s="22" t="s">
        <v>700</v>
      </c>
    </row>
    <row r="32" spans="1:5" ht="13.5">
      <c r="A32" s="35" t="s">
        <v>52</v>
      </c>
      <c r="B32" t="s">
        <v>227</v>
      </c>
      <c r="C32" s="20">
        <v>66</v>
      </c>
      <c r="D32" s="20">
        <v>66</v>
      </c>
      <c r="E32" t="s">
        <v>700</v>
      </c>
    </row>
    <row r="33" spans="1:5" ht="13.5">
      <c r="A33" s="35" t="s">
        <v>52</v>
      </c>
      <c r="B33" t="s">
        <v>228</v>
      </c>
      <c r="C33" s="20">
        <v>2</v>
      </c>
      <c r="D33" s="20">
        <v>2</v>
      </c>
      <c r="E33" t="s">
        <v>700</v>
      </c>
    </row>
    <row r="34" spans="1:5" ht="13.5">
      <c r="A34" s="38" t="s">
        <v>229</v>
      </c>
      <c r="B34" s="22"/>
      <c r="C34" s="50">
        <v>68</v>
      </c>
      <c r="D34" s="50">
        <v>68</v>
      </c>
      <c r="E34" s="22" t="s">
        <v>700</v>
      </c>
    </row>
    <row r="35" spans="1:5" ht="13.5">
      <c r="A35" s="35" t="s">
        <v>53</v>
      </c>
      <c r="B35" t="s">
        <v>230</v>
      </c>
      <c r="C35" s="20">
        <v>264</v>
      </c>
      <c r="D35" s="20">
        <v>264</v>
      </c>
      <c r="E35" t="s">
        <v>700</v>
      </c>
    </row>
    <row r="36" spans="1:5" ht="13.5">
      <c r="A36" s="38" t="s">
        <v>231</v>
      </c>
      <c r="B36" s="22"/>
      <c r="C36" s="50">
        <v>264</v>
      </c>
      <c r="D36" s="50">
        <v>264</v>
      </c>
      <c r="E36" s="22" t="s">
        <v>700</v>
      </c>
    </row>
    <row r="37" spans="1:5" ht="13.5">
      <c r="A37" s="35" t="s">
        <v>54</v>
      </c>
      <c r="B37" t="s">
        <v>233</v>
      </c>
      <c r="C37" s="20">
        <v>72</v>
      </c>
      <c r="D37" s="20">
        <v>72</v>
      </c>
      <c r="E37" t="s">
        <v>700</v>
      </c>
    </row>
    <row r="38" spans="1:5" ht="13.5">
      <c r="A38" s="35" t="s">
        <v>54</v>
      </c>
      <c r="B38" t="s">
        <v>232</v>
      </c>
      <c r="C38" s="20">
        <v>2</v>
      </c>
      <c r="D38" s="20">
        <v>2</v>
      </c>
      <c r="E38" t="s">
        <v>700</v>
      </c>
    </row>
    <row r="39" spans="1:5" ht="13.5">
      <c r="A39" s="38" t="s">
        <v>234</v>
      </c>
      <c r="B39" s="22"/>
      <c r="C39" s="50">
        <v>74</v>
      </c>
      <c r="D39" s="50">
        <v>74</v>
      </c>
      <c r="E39" s="22" t="s">
        <v>700</v>
      </c>
    </row>
    <row r="40" spans="1:5" ht="13.5">
      <c r="A40" s="35" t="s">
        <v>55</v>
      </c>
      <c r="B40" t="s">
        <v>236</v>
      </c>
      <c r="C40" s="20">
        <v>103</v>
      </c>
      <c r="D40" s="20">
        <v>103</v>
      </c>
      <c r="E40" t="s">
        <v>700</v>
      </c>
    </row>
    <row r="41" spans="1:5" ht="13.5">
      <c r="A41" s="35" t="s">
        <v>55</v>
      </c>
      <c r="B41" t="s">
        <v>235</v>
      </c>
      <c r="C41" s="20">
        <v>4</v>
      </c>
      <c r="D41" s="20">
        <v>4</v>
      </c>
      <c r="E41" t="s">
        <v>700</v>
      </c>
    </row>
    <row r="42" spans="1:5" ht="13.5">
      <c r="A42" s="38" t="s">
        <v>237</v>
      </c>
      <c r="B42" s="22"/>
      <c r="C42" s="50">
        <v>107</v>
      </c>
      <c r="D42" s="50">
        <v>107</v>
      </c>
      <c r="E42" s="22" t="s">
        <v>700</v>
      </c>
    </row>
    <row r="43" spans="1:5" ht="13.5">
      <c r="A43" s="35" t="s">
        <v>56</v>
      </c>
      <c r="B43" t="s">
        <v>238</v>
      </c>
      <c r="C43" s="20">
        <v>7</v>
      </c>
      <c r="D43" s="20">
        <v>7</v>
      </c>
      <c r="E43" t="s">
        <v>701</v>
      </c>
    </row>
    <row r="44" spans="1:5" ht="13.5">
      <c r="A44" s="38" t="s">
        <v>239</v>
      </c>
      <c r="B44" s="22"/>
      <c r="C44" s="50">
        <v>7</v>
      </c>
      <c r="D44" s="50">
        <v>7</v>
      </c>
      <c r="E44" s="22" t="s">
        <v>701</v>
      </c>
    </row>
    <row r="45" spans="1:5" ht="13.5">
      <c r="A45" s="51" t="s">
        <v>57</v>
      </c>
      <c r="B45" s="31"/>
      <c r="C45" s="52">
        <v>1854</v>
      </c>
      <c r="D45" s="52">
        <v>2019</v>
      </c>
      <c r="E45" s="31" t="s">
        <v>700</v>
      </c>
    </row>
    <row r="46" spans="1:4" ht="13.5">
      <c r="A46" s="15" t="s">
        <v>58</v>
      </c>
      <c r="C46" s="20"/>
      <c r="D46" s="20"/>
    </row>
    <row r="47" spans="1:5" ht="13.5">
      <c r="A47" s="35" t="s">
        <v>59</v>
      </c>
      <c r="B47" t="s">
        <v>240</v>
      </c>
      <c r="C47" s="20">
        <v>97</v>
      </c>
      <c r="D47" s="20">
        <v>1746</v>
      </c>
      <c r="E47" t="s">
        <v>702</v>
      </c>
    </row>
    <row r="48" spans="1:5" ht="13.5">
      <c r="A48" s="35" t="s">
        <v>59</v>
      </c>
      <c r="B48" t="s">
        <v>241</v>
      </c>
      <c r="C48" s="20">
        <v>1</v>
      </c>
      <c r="D48" s="20">
        <v>18</v>
      </c>
      <c r="E48" t="s">
        <v>702</v>
      </c>
    </row>
    <row r="49" spans="1:5" ht="13.5">
      <c r="A49" s="38" t="s">
        <v>242</v>
      </c>
      <c r="B49" s="22"/>
      <c r="C49" s="50">
        <v>98</v>
      </c>
      <c r="D49" s="50">
        <v>1764</v>
      </c>
      <c r="E49" s="22" t="s">
        <v>565</v>
      </c>
    </row>
    <row r="50" spans="1:5" ht="13.5">
      <c r="A50" s="35" t="s">
        <v>60</v>
      </c>
      <c r="B50" t="s">
        <v>243</v>
      </c>
      <c r="C50" s="20">
        <v>484</v>
      </c>
      <c r="D50" s="20">
        <v>7986</v>
      </c>
      <c r="E50" t="s">
        <v>702</v>
      </c>
    </row>
    <row r="51" spans="1:5" ht="13.5">
      <c r="A51" s="35" t="s">
        <v>60</v>
      </c>
      <c r="B51" t="s">
        <v>244</v>
      </c>
      <c r="C51" s="20">
        <v>23</v>
      </c>
      <c r="D51" s="20">
        <v>391</v>
      </c>
      <c r="E51" t="s">
        <v>702</v>
      </c>
    </row>
    <row r="52" spans="1:5" ht="13.5">
      <c r="A52" s="38" t="s">
        <v>245</v>
      </c>
      <c r="B52" s="22"/>
      <c r="C52" s="50">
        <v>507</v>
      </c>
      <c r="D52" s="50">
        <v>8377</v>
      </c>
      <c r="E52" s="22" t="s">
        <v>565</v>
      </c>
    </row>
    <row r="53" spans="1:5" ht="13.5">
      <c r="A53" s="35" t="s">
        <v>61</v>
      </c>
      <c r="B53" t="s">
        <v>246</v>
      </c>
      <c r="C53" s="20">
        <v>128</v>
      </c>
      <c r="D53" s="20">
        <v>2176</v>
      </c>
      <c r="E53" t="s">
        <v>702</v>
      </c>
    </row>
    <row r="54" spans="1:5" ht="13.5">
      <c r="A54" s="35" t="s">
        <v>61</v>
      </c>
      <c r="B54" t="s">
        <v>247</v>
      </c>
      <c r="C54" s="20">
        <v>12</v>
      </c>
      <c r="D54" s="20">
        <v>204</v>
      </c>
      <c r="E54" t="s">
        <v>702</v>
      </c>
    </row>
    <row r="55" spans="1:5" ht="13.5">
      <c r="A55" s="38" t="s">
        <v>248</v>
      </c>
      <c r="B55" s="22"/>
      <c r="C55" s="50">
        <v>140</v>
      </c>
      <c r="D55" s="50">
        <v>2380</v>
      </c>
      <c r="E55" s="22" t="s">
        <v>565</v>
      </c>
    </row>
    <row r="56" spans="1:5" ht="13.5">
      <c r="A56" s="35" t="s">
        <v>62</v>
      </c>
      <c r="B56" t="s">
        <v>250</v>
      </c>
      <c r="C56" s="20">
        <v>565</v>
      </c>
      <c r="D56" s="20">
        <v>10170</v>
      </c>
      <c r="E56" t="s">
        <v>702</v>
      </c>
    </row>
    <row r="57" spans="1:5" ht="13.5">
      <c r="A57" s="35" t="s">
        <v>62</v>
      </c>
      <c r="B57" t="s">
        <v>249</v>
      </c>
      <c r="C57" s="20">
        <v>32</v>
      </c>
      <c r="D57" s="20">
        <v>544</v>
      </c>
      <c r="E57" t="s">
        <v>702</v>
      </c>
    </row>
    <row r="58" spans="1:5" ht="13.5">
      <c r="A58" s="35" t="s">
        <v>62</v>
      </c>
      <c r="B58" t="s">
        <v>251</v>
      </c>
      <c r="C58" s="20">
        <v>4</v>
      </c>
      <c r="D58" s="20">
        <v>68</v>
      </c>
      <c r="E58" t="s">
        <v>702</v>
      </c>
    </row>
    <row r="59" spans="1:5" ht="13.5">
      <c r="A59" s="38" t="s">
        <v>252</v>
      </c>
      <c r="B59" s="22"/>
      <c r="C59" s="50">
        <v>601</v>
      </c>
      <c r="D59" s="50">
        <v>10782</v>
      </c>
      <c r="E59" s="22" t="s">
        <v>565</v>
      </c>
    </row>
    <row r="60" spans="1:5" ht="13.5">
      <c r="A60" s="35" t="s">
        <v>63</v>
      </c>
      <c r="B60" t="s">
        <v>253</v>
      </c>
      <c r="C60" s="20">
        <v>668</v>
      </c>
      <c r="D60" s="20">
        <v>10688</v>
      </c>
      <c r="E60" t="s">
        <v>702</v>
      </c>
    </row>
    <row r="61" spans="1:5" ht="13.5">
      <c r="A61" s="35" t="s">
        <v>63</v>
      </c>
      <c r="B61" t="s">
        <v>254</v>
      </c>
      <c r="C61" s="20">
        <v>14</v>
      </c>
      <c r="D61" s="20">
        <v>238</v>
      </c>
      <c r="E61" t="s">
        <v>702</v>
      </c>
    </row>
    <row r="62" spans="1:5" ht="13.5">
      <c r="A62" s="35" t="s">
        <v>63</v>
      </c>
      <c r="B62" t="s">
        <v>255</v>
      </c>
      <c r="C62" s="20">
        <v>2</v>
      </c>
      <c r="D62" s="20">
        <v>34</v>
      </c>
      <c r="E62" t="s">
        <v>702</v>
      </c>
    </row>
    <row r="63" spans="1:5" ht="13.5">
      <c r="A63" s="38" t="s">
        <v>256</v>
      </c>
      <c r="B63" s="22"/>
      <c r="C63" s="50">
        <v>684</v>
      </c>
      <c r="D63" s="50">
        <v>10960</v>
      </c>
      <c r="E63" s="22" t="s">
        <v>565</v>
      </c>
    </row>
    <row r="64" spans="1:5" ht="13.5">
      <c r="A64" s="51" t="s">
        <v>64</v>
      </c>
      <c r="B64" s="31"/>
      <c r="C64" s="52">
        <v>2030</v>
      </c>
      <c r="D64" s="52">
        <v>34263</v>
      </c>
      <c r="E64" s="31" t="s">
        <v>565</v>
      </c>
    </row>
    <row r="65" spans="1:5" ht="13.5">
      <c r="A65" s="41" t="s">
        <v>65</v>
      </c>
      <c r="B65" s="41"/>
      <c r="C65" s="76">
        <v>4746</v>
      </c>
      <c r="D65" s="43">
        <v>2612.6699</v>
      </c>
      <c r="E65" s="41" t="s">
        <v>700</v>
      </c>
    </row>
    <row r="66" spans="1:4" ht="13.5">
      <c r="A66" s="14" t="s">
        <v>22</v>
      </c>
      <c r="C66" s="20"/>
      <c r="D66" s="20"/>
    </row>
    <row r="67" spans="1:4" ht="13.5">
      <c r="A67" s="15" t="s">
        <v>66</v>
      </c>
      <c r="C67" s="20"/>
      <c r="D67" s="20"/>
    </row>
    <row r="68" spans="1:4" ht="13.5">
      <c r="A68" s="35" t="s">
        <v>67</v>
      </c>
      <c r="C68" s="20"/>
      <c r="D68" s="20"/>
    </row>
    <row r="69" spans="1:5" ht="13.5">
      <c r="A69" s="75" t="s">
        <v>74</v>
      </c>
      <c r="B69" t="s">
        <v>257</v>
      </c>
      <c r="C69" s="20">
        <v>14</v>
      </c>
      <c r="D69" s="20">
        <v>28</v>
      </c>
      <c r="E69" t="s">
        <v>700</v>
      </c>
    </row>
    <row r="70" spans="1:5" ht="13.5">
      <c r="A70" s="46" t="s">
        <v>258</v>
      </c>
      <c r="B70" s="22"/>
      <c r="C70" s="50">
        <v>14</v>
      </c>
      <c r="D70" s="50">
        <v>28</v>
      </c>
      <c r="E70" s="22" t="s">
        <v>565</v>
      </c>
    </row>
    <row r="71" spans="1:5" ht="13.5">
      <c r="A71" s="75" t="s">
        <v>76</v>
      </c>
      <c r="B71" t="s">
        <v>259</v>
      </c>
      <c r="C71" s="20">
        <v>10</v>
      </c>
      <c r="D71" s="19">
        <v>17.5</v>
      </c>
      <c r="E71" t="s">
        <v>700</v>
      </c>
    </row>
    <row r="72" spans="1:5" ht="13.5">
      <c r="A72" s="75" t="s">
        <v>76</v>
      </c>
      <c r="B72" t="s">
        <v>260</v>
      </c>
      <c r="C72" s="20">
        <v>534</v>
      </c>
      <c r="D72" s="19">
        <v>1121.4</v>
      </c>
      <c r="E72" t="s">
        <v>700</v>
      </c>
    </row>
    <row r="73" spans="1:5" ht="13.5">
      <c r="A73" s="75" t="s">
        <v>76</v>
      </c>
      <c r="B73" t="s">
        <v>261</v>
      </c>
      <c r="C73" s="20">
        <v>17</v>
      </c>
      <c r="D73" s="19">
        <v>42.5</v>
      </c>
      <c r="E73" t="s">
        <v>700</v>
      </c>
    </row>
    <row r="74" spans="1:5" ht="13.5">
      <c r="A74" s="75" t="s">
        <v>76</v>
      </c>
      <c r="B74" t="s">
        <v>262</v>
      </c>
      <c r="C74" s="20">
        <v>38</v>
      </c>
      <c r="D74" s="20">
        <v>133</v>
      </c>
      <c r="E74" t="s">
        <v>700</v>
      </c>
    </row>
    <row r="75" spans="1:5" ht="13.5">
      <c r="A75" s="46" t="s">
        <v>263</v>
      </c>
      <c r="B75" s="22"/>
      <c r="C75" s="50">
        <v>599</v>
      </c>
      <c r="D75" s="25">
        <v>1314.4</v>
      </c>
      <c r="E75" s="22" t="s">
        <v>700</v>
      </c>
    </row>
    <row r="76" spans="1:5" ht="13.5">
      <c r="A76" s="47" t="s">
        <v>77</v>
      </c>
      <c r="B76" s="45"/>
      <c r="C76" s="58">
        <v>613</v>
      </c>
      <c r="D76" s="29">
        <v>1342.4</v>
      </c>
      <c r="E76" s="45" t="s">
        <v>565</v>
      </c>
    </row>
    <row r="77" spans="1:4" ht="13.5">
      <c r="A77" s="35" t="s">
        <v>78</v>
      </c>
      <c r="C77" s="20"/>
      <c r="D77" s="20"/>
    </row>
    <row r="78" spans="1:5" ht="13.5">
      <c r="A78" s="75" t="s">
        <v>76</v>
      </c>
      <c r="B78" t="s">
        <v>264</v>
      </c>
      <c r="C78" s="20">
        <v>6</v>
      </c>
      <c r="D78" s="20">
        <v>12</v>
      </c>
      <c r="E78" t="s">
        <v>700</v>
      </c>
    </row>
    <row r="79" spans="1:5" ht="13.5">
      <c r="A79" s="75" t="s">
        <v>76</v>
      </c>
      <c r="B79" t="s">
        <v>265</v>
      </c>
      <c r="C79" s="20">
        <v>8</v>
      </c>
      <c r="D79" s="20">
        <v>14</v>
      </c>
      <c r="E79" t="s">
        <v>700</v>
      </c>
    </row>
    <row r="80" spans="1:5" ht="13.5">
      <c r="A80" s="75" t="s">
        <v>76</v>
      </c>
      <c r="B80" t="s">
        <v>266</v>
      </c>
      <c r="C80" s="20">
        <v>311</v>
      </c>
      <c r="D80" s="19">
        <v>653.1</v>
      </c>
      <c r="E80" t="s">
        <v>700</v>
      </c>
    </row>
    <row r="81" spans="1:5" ht="13.5">
      <c r="A81" s="75" t="s">
        <v>76</v>
      </c>
      <c r="B81" t="s">
        <v>267</v>
      </c>
      <c r="C81" s="20">
        <v>14</v>
      </c>
      <c r="D81" s="20">
        <v>49</v>
      </c>
      <c r="E81" t="s">
        <v>700</v>
      </c>
    </row>
    <row r="82" spans="1:5" ht="13.5">
      <c r="A82" s="75" t="s">
        <v>76</v>
      </c>
      <c r="B82" t="s">
        <v>268</v>
      </c>
      <c r="C82" s="20">
        <v>1</v>
      </c>
      <c r="D82" s="19">
        <v>2.1</v>
      </c>
      <c r="E82" t="s">
        <v>700</v>
      </c>
    </row>
    <row r="83" spans="1:5" ht="13.5">
      <c r="A83" s="46" t="s">
        <v>263</v>
      </c>
      <c r="B83" s="22"/>
      <c r="C83" s="50">
        <v>340</v>
      </c>
      <c r="D83" s="25">
        <v>730.2</v>
      </c>
      <c r="E83" s="22" t="s">
        <v>700</v>
      </c>
    </row>
    <row r="84" spans="1:5" ht="13.5">
      <c r="A84" s="47" t="s">
        <v>82</v>
      </c>
      <c r="B84" s="45"/>
      <c r="C84" s="58">
        <v>340</v>
      </c>
      <c r="D84" s="29">
        <v>730.2</v>
      </c>
      <c r="E84" s="45" t="s">
        <v>565</v>
      </c>
    </row>
    <row r="85" spans="1:5" ht="13.5">
      <c r="A85" s="35" t="s">
        <v>83</v>
      </c>
      <c r="B85" t="s">
        <v>269</v>
      </c>
      <c r="C85" s="20">
        <v>22</v>
      </c>
      <c r="D85" s="19">
        <v>46.2</v>
      </c>
      <c r="E85" t="s">
        <v>700</v>
      </c>
    </row>
    <row r="86" spans="1:5" ht="13.5">
      <c r="A86" s="35" t="s">
        <v>83</v>
      </c>
      <c r="B86" t="s">
        <v>270</v>
      </c>
      <c r="C86" s="20">
        <v>2</v>
      </c>
      <c r="D86" s="20">
        <v>7</v>
      </c>
      <c r="E86" t="s">
        <v>700</v>
      </c>
    </row>
    <row r="87" spans="1:5" ht="13.5">
      <c r="A87" s="38" t="s">
        <v>271</v>
      </c>
      <c r="B87" s="22"/>
      <c r="C87" s="50">
        <v>24</v>
      </c>
      <c r="D87" s="25">
        <v>53.2</v>
      </c>
      <c r="E87" s="22" t="s">
        <v>565</v>
      </c>
    </row>
    <row r="88" spans="1:5" ht="13.5">
      <c r="A88" s="35" t="s">
        <v>84</v>
      </c>
      <c r="B88" t="s">
        <v>272</v>
      </c>
      <c r="C88" s="20">
        <v>1</v>
      </c>
      <c r="D88" s="19">
        <v>1.75</v>
      </c>
      <c r="E88" t="s">
        <v>700</v>
      </c>
    </row>
    <row r="89" spans="1:5" ht="13.5">
      <c r="A89" s="35" t="s">
        <v>84</v>
      </c>
      <c r="B89" t="s">
        <v>273</v>
      </c>
      <c r="C89" s="20">
        <v>101</v>
      </c>
      <c r="D89" s="19">
        <v>212.10000000000002</v>
      </c>
      <c r="E89" t="s">
        <v>700</v>
      </c>
    </row>
    <row r="90" spans="1:5" ht="13.5">
      <c r="A90" s="35" t="s">
        <v>84</v>
      </c>
      <c r="B90" t="s">
        <v>274</v>
      </c>
      <c r="C90" s="20">
        <v>1</v>
      </c>
      <c r="D90" s="20">
        <v>2</v>
      </c>
      <c r="E90" t="s">
        <v>700</v>
      </c>
    </row>
    <row r="91" spans="1:5" ht="13.5">
      <c r="A91" s="35" t="s">
        <v>84</v>
      </c>
      <c r="B91" t="s">
        <v>275</v>
      </c>
      <c r="C91" s="20">
        <v>82</v>
      </c>
      <c r="D91" s="20">
        <v>164</v>
      </c>
      <c r="E91" t="s">
        <v>700</v>
      </c>
    </row>
    <row r="92" spans="1:5" ht="13.5">
      <c r="A92" s="38" t="s">
        <v>276</v>
      </c>
      <c r="B92" s="22"/>
      <c r="C92" s="50">
        <v>185</v>
      </c>
      <c r="D92" s="25">
        <v>379.85</v>
      </c>
      <c r="E92" s="22" t="s">
        <v>565</v>
      </c>
    </row>
    <row r="93" spans="1:5" ht="13.5">
      <c r="A93" s="35" t="s">
        <v>85</v>
      </c>
      <c r="B93" t="s">
        <v>278</v>
      </c>
      <c r="C93" s="20">
        <v>8</v>
      </c>
      <c r="D93" s="19">
        <v>16.8</v>
      </c>
      <c r="E93" t="s">
        <v>700</v>
      </c>
    </row>
    <row r="94" spans="1:5" ht="13.5">
      <c r="A94" s="35" t="s">
        <v>85</v>
      </c>
      <c r="B94" t="s">
        <v>280</v>
      </c>
      <c r="C94" s="20">
        <v>6</v>
      </c>
      <c r="D94" s="20">
        <v>15</v>
      </c>
      <c r="E94" t="s">
        <v>700</v>
      </c>
    </row>
    <row r="95" spans="1:5" ht="13.5">
      <c r="A95" s="35" t="s">
        <v>85</v>
      </c>
      <c r="B95" t="s">
        <v>279</v>
      </c>
      <c r="C95" s="20">
        <v>4</v>
      </c>
      <c r="D95" s="20">
        <v>14</v>
      </c>
      <c r="E95" t="s">
        <v>700</v>
      </c>
    </row>
    <row r="96" spans="1:5" ht="13.5">
      <c r="A96" s="35" t="s">
        <v>85</v>
      </c>
      <c r="B96" t="s">
        <v>277</v>
      </c>
      <c r="C96" s="20">
        <v>1</v>
      </c>
      <c r="D96" s="19">
        <v>1.75</v>
      </c>
      <c r="E96" t="s">
        <v>700</v>
      </c>
    </row>
    <row r="97" spans="1:5" ht="13.5">
      <c r="A97" s="38" t="s">
        <v>281</v>
      </c>
      <c r="B97" s="22"/>
      <c r="C97" s="50">
        <v>19</v>
      </c>
      <c r="D97" s="25">
        <v>47.55</v>
      </c>
      <c r="E97" s="22" t="s">
        <v>565</v>
      </c>
    </row>
    <row r="98" spans="1:5" ht="13.5">
      <c r="A98" s="35" t="s">
        <v>86</v>
      </c>
      <c r="B98" t="s">
        <v>282</v>
      </c>
      <c r="C98" s="20">
        <v>10</v>
      </c>
      <c r="D98" s="20">
        <v>21</v>
      </c>
      <c r="E98" t="s">
        <v>700</v>
      </c>
    </row>
    <row r="99" spans="1:5" ht="13.5">
      <c r="A99" s="35" t="s">
        <v>86</v>
      </c>
      <c r="B99" t="s">
        <v>283</v>
      </c>
      <c r="C99" s="20">
        <v>4</v>
      </c>
      <c r="D99" s="20">
        <v>14</v>
      </c>
      <c r="E99" t="s">
        <v>700</v>
      </c>
    </row>
    <row r="100" spans="1:5" ht="13.5">
      <c r="A100" s="38" t="s">
        <v>284</v>
      </c>
      <c r="B100" s="22"/>
      <c r="C100" s="50">
        <v>14</v>
      </c>
      <c r="D100" s="50">
        <v>35</v>
      </c>
      <c r="E100" s="22" t="s">
        <v>565</v>
      </c>
    </row>
    <row r="101" spans="1:5" ht="13.5">
      <c r="A101" s="35" t="s">
        <v>87</v>
      </c>
      <c r="B101" t="s">
        <v>285</v>
      </c>
      <c r="C101" s="20">
        <v>27</v>
      </c>
      <c r="D101" s="19">
        <v>56.7</v>
      </c>
      <c r="E101" t="s">
        <v>700</v>
      </c>
    </row>
    <row r="102" spans="1:5" ht="13.5">
      <c r="A102" s="38" t="s">
        <v>286</v>
      </c>
      <c r="B102" s="22"/>
      <c r="C102" s="50">
        <v>27</v>
      </c>
      <c r="D102" s="25">
        <v>56.7</v>
      </c>
      <c r="E102" s="22" t="s">
        <v>565</v>
      </c>
    </row>
    <row r="103" spans="1:5" ht="13.5">
      <c r="A103" s="35" t="s">
        <v>88</v>
      </c>
      <c r="B103" t="s">
        <v>287</v>
      </c>
      <c r="C103" s="20">
        <v>13</v>
      </c>
      <c r="D103" s="20">
        <v>26</v>
      </c>
      <c r="E103" t="s">
        <v>700</v>
      </c>
    </row>
    <row r="104" spans="1:5" ht="13.5">
      <c r="A104" s="35" t="s">
        <v>88</v>
      </c>
      <c r="B104" t="s">
        <v>288</v>
      </c>
      <c r="C104" s="20">
        <v>365</v>
      </c>
      <c r="D104" s="19">
        <v>766.5</v>
      </c>
      <c r="E104" t="s">
        <v>700</v>
      </c>
    </row>
    <row r="105" spans="1:5" ht="13.5">
      <c r="A105" s="35" t="s">
        <v>88</v>
      </c>
      <c r="B105" t="s">
        <v>289</v>
      </c>
      <c r="C105" s="20">
        <v>88</v>
      </c>
      <c r="D105" s="20">
        <v>154</v>
      </c>
      <c r="E105" t="s">
        <v>700</v>
      </c>
    </row>
    <row r="106" spans="1:5" ht="13.5">
      <c r="A106" s="35" t="s">
        <v>88</v>
      </c>
      <c r="B106" t="s">
        <v>290</v>
      </c>
      <c r="C106" s="20">
        <v>40</v>
      </c>
      <c r="D106" s="20">
        <v>140</v>
      </c>
      <c r="E106" t="s">
        <v>700</v>
      </c>
    </row>
    <row r="107" spans="1:5" ht="13.5">
      <c r="A107" s="35" t="s">
        <v>88</v>
      </c>
      <c r="B107" t="s">
        <v>291</v>
      </c>
      <c r="C107" s="20">
        <v>32</v>
      </c>
      <c r="D107" s="20">
        <v>64</v>
      </c>
      <c r="E107" t="s">
        <v>700</v>
      </c>
    </row>
    <row r="108" spans="1:5" ht="13.5">
      <c r="A108" s="35" t="s">
        <v>88</v>
      </c>
      <c r="B108" t="s">
        <v>292</v>
      </c>
      <c r="C108" s="20">
        <v>9</v>
      </c>
      <c r="D108" s="20">
        <v>18</v>
      </c>
      <c r="E108" t="s">
        <v>700</v>
      </c>
    </row>
    <row r="109" spans="1:5" ht="13.5">
      <c r="A109" s="35" t="s">
        <v>88</v>
      </c>
      <c r="B109" t="s">
        <v>293</v>
      </c>
      <c r="C109" s="20">
        <v>7</v>
      </c>
      <c r="D109" s="19">
        <v>14.700000000000001</v>
      </c>
      <c r="E109" t="s">
        <v>700</v>
      </c>
    </row>
    <row r="110" spans="1:5" ht="13.5">
      <c r="A110" s="35" t="s">
        <v>88</v>
      </c>
      <c r="B110" t="s">
        <v>294</v>
      </c>
      <c r="C110" s="20">
        <v>1</v>
      </c>
      <c r="D110" s="19">
        <v>1.5</v>
      </c>
      <c r="E110" t="s">
        <v>700</v>
      </c>
    </row>
    <row r="111" spans="1:5" ht="13.5">
      <c r="A111" s="38" t="s">
        <v>295</v>
      </c>
      <c r="B111" s="22"/>
      <c r="C111" s="50">
        <v>555</v>
      </c>
      <c r="D111" s="25">
        <v>1184.7</v>
      </c>
      <c r="E111" s="22" t="s">
        <v>565</v>
      </c>
    </row>
    <row r="112" spans="1:5" ht="13.5">
      <c r="A112" s="35" t="s">
        <v>89</v>
      </c>
      <c r="B112" t="s">
        <v>296</v>
      </c>
      <c r="C112" s="20">
        <v>22</v>
      </c>
      <c r="D112" s="19">
        <v>46.2</v>
      </c>
      <c r="E112" t="s">
        <v>700</v>
      </c>
    </row>
    <row r="113" spans="1:5" ht="13.5">
      <c r="A113" s="35" t="s">
        <v>89</v>
      </c>
      <c r="B113" t="s">
        <v>297</v>
      </c>
      <c r="C113" s="20">
        <v>6</v>
      </c>
      <c r="D113" s="19">
        <v>10.5</v>
      </c>
      <c r="E113" t="s">
        <v>700</v>
      </c>
    </row>
    <row r="114" spans="1:5" ht="13.5">
      <c r="A114" s="35" t="s">
        <v>89</v>
      </c>
      <c r="B114" t="s">
        <v>298</v>
      </c>
      <c r="C114" s="20">
        <v>1</v>
      </c>
      <c r="D114" s="20">
        <v>2</v>
      </c>
      <c r="E114" t="s">
        <v>700</v>
      </c>
    </row>
    <row r="115" spans="1:5" ht="13.5">
      <c r="A115" s="38" t="s">
        <v>299</v>
      </c>
      <c r="B115" s="22"/>
      <c r="C115" s="50">
        <v>29</v>
      </c>
      <c r="D115" s="25">
        <v>58.7</v>
      </c>
      <c r="E115" s="22" t="s">
        <v>565</v>
      </c>
    </row>
    <row r="116" spans="1:5" ht="13.5">
      <c r="A116" s="35" t="s">
        <v>90</v>
      </c>
      <c r="B116" t="s">
        <v>300</v>
      </c>
      <c r="C116" s="20">
        <v>157</v>
      </c>
      <c r="D116" s="19">
        <v>329.7</v>
      </c>
      <c r="E116" t="s">
        <v>700</v>
      </c>
    </row>
    <row r="117" spans="1:5" ht="13.5">
      <c r="A117" s="35" t="s">
        <v>90</v>
      </c>
      <c r="B117" t="s">
        <v>301</v>
      </c>
      <c r="C117" s="20">
        <v>327</v>
      </c>
      <c r="D117" s="19">
        <v>572.25</v>
      </c>
      <c r="E117" t="s">
        <v>700</v>
      </c>
    </row>
    <row r="118" spans="1:5" ht="13.5">
      <c r="A118" s="35" t="s">
        <v>90</v>
      </c>
      <c r="B118" t="s">
        <v>302</v>
      </c>
      <c r="C118" s="20">
        <v>8</v>
      </c>
      <c r="D118" s="20">
        <v>16</v>
      </c>
      <c r="E118" t="s">
        <v>700</v>
      </c>
    </row>
    <row r="119" spans="1:5" ht="13.5">
      <c r="A119" s="35" t="s">
        <v>90</v>
      </c>
      <c r="B119" t="s">
        <v>303</v>
      </c>
      <c r="C119" s="20">
        <v>10</v>
      </c>
      <c r="D119" s="19">
        <v>17.5</v>
      </c>
      <c r="E119" t="s">
        <v>700</v>
      </c>
    </row>
    <row r="120" spans="1:5" ht="13.5">
      <c r="A120" s="38" t="s">
        <v>304</v>
      </c>
      <c r="B120" s="22"/>
      <c r="C120" s="50">
        <v>502</v>
      </c>
      <c r="D120" s="25">
        <v>935.45</v>
      </c>
      <c r="E120" s="22" t="s">
        <v>565</v>
      </c>
    </row>
    <row r="121" spans="1:5" ht="13.5">
      <c r="A121" s="35" t="s">
        <v>91</v>
      </c>
      <c r="B121" t="s">
        <v>305</v>
      </c>
      <c r="C121" s="20">
        <v>4</v>
      </c>
      <c r="D121" s="19">
        <v>8.4</v>
      </c>
      <c r="E121" t="s">
        <v>700</v>
      </c>
    </row>
    <row r="122" spans="1:5" ht="13.5">
      <c r="A122" s="35" t="s">
        <v>91</v>
      </c>
      <c r="B122" t="s">
        <v>306</v>
      </c>
      <c r="C122" s="20">
        <v>3</v>
      </c>
      <c r="D122" s="19">
        <v>10.5</v>
      </c>
      <c r="E122" t="s">
        <v>700</v>
      </c>
    </row>
    <row r="123" spans="1:5" ht="13.5">
      <c r="A123" s="38" t="s">
        <v>307</v>
      </c>
      <c r="B123" s="22"/>
      <c r="C123" s="50">
        <v>7</v>
      </c>
      <c r="D123" s="25">
        <v>18.9</v>
      </c>
      <c r="E123" s="22" t="s">
        <v>565</v>
      </c>
    </row>
    <row r="124" spans="1:5" ht="13.5">
      <c r="A124" s="35" t="s">
        <v>92</v>
      </c>
      <c r="B124" t="s">
        <v>308</v>
      </c>
      <c r="C124" s="20">
        <v>53</v>
      </c>
      <c r="D124" s="19">
        <v>111.30000000000001</v>
      </c>
      <c r="E124" t="s">
        <v>700</v>
      </c>
    </row>
    <row r="125" spans="1:5" ht="13.5">
      <c r="A125" s="35" t="s">
        <v>92</v>
      </c>
      <c r="B125" t="s">
        <v>309</v>
      </c>
      <c r="C125" s="20">
        <v>166</v>
      </c>
      <c r="D125" s="19">
        <v>290.5</v>
      </c>
      <c r="E125" t="s">
        <v>700</v>
      </c>
    </row>
    <row r="126" spans="1:5" ht="13.5">
      <c r="A126" s="35" t="s">
        <v>92</v>
      </c>
      <c r="B126" t="s">
        <v>311</v>
      </c>
      <c r="C126" s="20">
        <v>1</v>
      </c>
      <c r="D126" s="20">
        <v>2</v>
      </c>
      <c r="E126" t="s">
        <v>700</v>
      </c>
    </row>
    <row r="127" spans="1:5" ht="13.5">
      <c r="A127" s="35" t="s">
        <v>92</v>
      </c>
      <c r="B127" t="s">
        <v>310</v>
      </c>
      <c r="C127" s="20">
        <v>3</v>
      </c>
      <c r="D127" s="19">
        <v>10.5</v>
      </c>
      <c r="E127" t="s">
        <v>700</v>
      </c>
    </row>
    <row r="128" spans="1:5" ht="13.5">
      <c r="A128" s="38" t="s">
        <v>312</v>
      </c>
      <c r="B128" s="22"/>
      <c r="C128" s="50">
        <v>223</v>
      </c>
      <c r="D128" s="25">
        <v>414.3</v>
      </c>
      <c r="E128" s="22" t="s">
        <v>565</v>
      </c>
    </row>
    <row r="129" spans="1:5" ht="13.5">
      <c r="A129" s="35" t="s">
        <v>93</v>
      </c>
      <c r="B129" t="s">
        <v>313</v>
      </c>
      <c r="C129" s="20">
        <v>584</v>
      </c>
      <c r="D129" s="19">
        <v>1226.4</v>
      </c>
      <c r="E129" t="s">
        <v>700</v>
      </c>
    </row>
    <row r="130" spans="1:5" ht="13.5">
      <c r="A130" s="35" t="s">
        <v>93</v>
      </c>
      <c r="B130" t="s">
        <v>314</v>
      </c>
      <c r="C130" s="20">
        <v>122</v>
      </c>
      <c r="D130" s="19">
        <v>213.5</v>
      </c>
      <c r="E130" t="s">
        <v>700</v>
      </c>
    </row>
    <row r="131" spans="1:5" ht="13.5">
      <c r="A131" s="35" t="s">
        <v>93</v>
      </c>
      <c r="B131" t="s">
        <v>315</v>
      </c>
      <c r="C131" s="20">
        <v>5</v>
      </c>
      <c r="D131" s="20">
        <v>10</v>
      </c>
      <c r="E131" t="s">
        <v>700</v>
      </c>
    </row>
    <row r="132" spans="1:5" ht="13.5">
      <c r="A132" s="35" t="s">
        <v>93</v>
      </c>
      <c r="B132" t="s">
        <v>316</v>
      </c>
      <c r="C132" s="20">
        <v>4</v>
      </c>
      <c r="D132" s="20">
        <v>14</v>
      </c>
      <c r="E132" t="s">
        <v>700</v>
      </c>
    </row>
    <row r="133" spans="1:5" ht="13.5">
      <c r="A133" s="35" t="s">
        <v>93</v>
      </c>
      <c r="B133" t="s">
        <v>317</v>
      </c>
      <c r="C133" s="20">
        <v>2</v>
      </c>
      <c r="D133" s="19">
        <v>67.62</v>
      </c>
      <c r="E133" t="s">
        <v>700</v>
      </c>
    </row>
    <row r="134" spans="1:5" ht="13.5">
      <c r="A134" s="35" t="s">
        <v>93</v>
      </c>
      <c r="B134" t="s">
        <v>318</v>
      </c>
      <c r="C134" s="20">
        <v>14</v>
      </c>
      <c r="D134" s="19">
        <v>29.400000000000002</v>
      </c>
      <c r="E134" t="s">
        <v>700</v>
      </c>
    </row>
    <row r="135" spans="1:5" ht="13.5">
      <c r="A135" s="38" t="s">
        <v>319</v>
      </c>
      <c r="B135" s="22"/>
      <c r="C135" s="50">
        <v>731</v>
      </c>
      <c r="D135" s="25">
        <v>1560.92</v>
      </c>
      <c r="E135" s="22" t="s">
        <v>565</v>
      </c>
    </row>
    <row r="136" spans="1:5" ht="13.5">
      <c r="A136" s="35" t="s">
        <v>94</v>
      </c>
      <c r="B136" t="s">
        <v>322</v>
      </c>
      <c r="C136" s="20">
        <v>1</v>
      </c>
      <c r="D136" s="19">
        <v>2.1</v>
      </c>
      <c r="E136" t="s">
        <v>700</v>
      </c>
    </row>
    <row r="137" spans="1:5" ht="13.5">
      <c r="A137" s="35" t="s">
        <v>94</v>
      </c>
      <c r="B137" t="s">
        <v>320</v>
      </c>
      <c r="C137" s="20">
        <v>4</v>
      </c>
      <c r="D137" s="20">
        <v>7</v>
      </c>
      <c r="E137" t="s">
        <v>700</v>
      </c>
    </row>
    <row r="138" spans="1:5" ht="13.5">
      <c r="A138" s="35" t="s">
        <v>94</v>
      </c>
      <c r="B138" t="s">
        <v>321</v>
      </c>
      <c r="C138" s="20">
        <v>2</v>
      </c>
      <c r="D138" s="20">
        <v>7</v>
      </c>
      <c r="E138" t="s">
        <v>700</v>
      </c>
    </row>
    <row r="139" spans="1:5" ht="13.5">
      <c r="A139" s="35" t="s">
        <v>94</v>
      </c>
      <c r="B139" t="s">
        <v>419</v>
      </c>
      <c r="C139" s="20">
        <v>2</v>
      </c>
      <c r="D139" s="20">
        <v>2</v>
      </c>
      <c r="E139" t="s">
        <v>700</v>
      </c>
    </row>
    <row r="140" spans="1:5" ht="13.5">
      <c r="A140" s="38" t="s">
        <v>323</v>
      </c>
      <c r="B140" s="22"/>
      <c r="C140" s="50">
        <v>9</v>
      </c>
      <c r="D140" s="25">
        <v>18.1</v>
      </c>
      <c r="E140" s="22" t="s">
        <v>565</v>
      </c>
    </row>
    <row r="141" spans="1:5" ht="13.5">
      <c r="A141" s="35" t="s">
        <v>95</v>
      </c>
      <c r="B141" t="s">
        <v>275</v>
      </c>
      <c r="C141" s="20">
        <v>82</v>
      </c>
      <c r="D141" s="20">
        <v>123</v>
      </c>
      <c r="E141" t="s">
        <v>700</v>
      </c>
    </row>
    <row r="142" spans="1:5" ht="13.5">
      <c r="A142" s="35" t="s">
        <v>95</v>
      </c>
      <c r="B142" t="s">
        <v>324</v>
      </c>
      <c r="C142" s="20">
        <v>20</v>
      </c>
      <c r="D142" s="20">
        <v>45</v>
      </c>
      <c r="E142" t="s">
        <v>700</v>
      </c>
    </row>
    <row r="143" spans="1:5" ht="13.5">
      <c r="A143" s="35" t="s">
        <v>95</v>
      </c>
      <c r="B143" t="s">
        <v>325</v>
      </c>
      <c r="C143" s="20">
        <v>1</v>
      </c>
      <c r="D143" s="20">
        <v>2</v>
      </c>
      <c r="E143" t="s">
        <v>700</v>
      </c>
    </row>
    <row r="144" spans="1:5" ht="13.5">
      <c r="A144" s="38" t="s">
        <v>326</v>
      </c>
      <c r="B144" s="22"/>
      <c r="C144" s="50">
        <v>103</v>
      </c>
      <c r="D144" s="50">
        <v>170</v>
      </c>
      <c r="E144" s="22" t="s">
        <v>565</v>
      </c>
    </row>
    <row r="145" spans="1:5" ht="13.5">
      <c r="A145" s="35" t="s">
        <v>97</v>
      </c>
      <c r="B145" t="s">
        <v>327</v>
      </c>
      <c r="C145" s="20">
        <v>4</v>
      </c>
      <c r="D145" s="20">
        <v>7</v>
      </c>
      <c r="E145" t="s">
        <v>700</v>
      </c>
    </row>
    <row r="146" spans="1:5" ht="13.5">
      <c r="A146" s="35" t="s">
        <v>97</v>
      </c>
      <c r="B146" t="s">
        <v>328</v>
      </c>
      <c r="C146" s="20">
        <v>110</v>
      </c>
      <c r="D146" s="20">
        <v>231</v>
      </c>
      <c r="E146" t="s">
        <v>700</v>
      </c>
    </row>
    <row r="147" spans="1:5" ht="13.5">
      <c r="A147" s="35" t="s">
        <v>97</v>
      </c>
      <c r="B147" t="s">
        <v>329</v>
      </c>
      <c r="C147" s="20">
        <v>12</v>
      </c>
      <c r="D147" s="20">
        <v>36</v>
      </c>
      <c r="E147" t="s">
        <v>700</v>
      </c>
    </row>
    <row r="148" spans="1:5" ht="13.5">
      <c r="A148" s="38" t="s">
        <v>330</v>
      </c>
      <c r="B148" s="22"/>
      <c r="C148" s="50">
        <v>126</v>
      </c>
      <c r="D148" s="50">
        <v>274</v>
      </c>
      <c r="E148" s="22" t="s">
        <v>565</v>
      </c>
    </row>
    <row r="149" spans="1:5" ht="13.5">
      <c r="A149" s="35" t="s">
        <v>98</v>
      </c>
      <c r="B149" t="s">
        <v>331</v>
      </c>
      <c r="C149" s="20">
        <v>41</v>
      </c>
      <c r="D149" s="19">
        <v>86.10000000000001</v>
      </c>
      <c r="E149" t="s">
        <v>700</v>
      </c>
    </row>
    <row r="150" spans="1:5" ht="13.5">
      <c r="A150" s="35" t="s">
        <v>98</v>
      </c>
      <c r="B150" t="s">
        <v>333</v>
      </c>
      <c r="C150" s="20">
        <v>1</v>
      </c>
      <c r="D150" s="20">
        <v>2</v>
      </c>
      <c r="E150" t="s">
        <v>700</v>
      </c>
    </row>
    <row r="151" spans="1:5" ht="13.5">
      <c r="A151" s="35" t="s">
        <v>98</v>
      </c>
      <c r="B151" t="s">
        <v>332</v>
      </c>
      <c r="C151" s="20">
        <v>5</v>
      </c>
      <c r="D151" s="19">
        <v>17.5</v>
      </c>
      <c r="E151" t="s">
        <v>700</v>
      </c>
    </row>
    <row r="152" spans="1:5" ht="13.5">
      <c r="A152" s="38" t="s">
        <v>334</v>
      </c>
      <c r="B152" s="22"/>
      <c r="C152" s="50">
        <v>47</v>
      </c>
      <c r="D152" s="25">
        <v>105.60000000000001</v>
      </c>
      <c r="E152" s="22" t="s">
        <v>565</v>
      </c>
    </row>
    <row r="153" spans="1:5" ht="13.5">
      <c r="A153" s="35" t="s">
        <v>100</v>
      </c>
      <c r="B153" t="s">
        <v>335</v>
      </c>
      <c r="C153" s="20">
        <v>82</v>
      </c>
      <c r="D153" s="19">
        <v>172.20000000000002</v>
      </c>
      <c r="E153" t="s">
        <v>700</v>
      </c>
    </row>
    <row r="154" spans="1:5" ht="13.5">
      <c r="A154" s="35" t="s">
        <v>100</v>
      </c>
      <c r="B154" t="s">
        <v>336</v>
      </c>
      <c r="C154" s="20">
        <v>1</v>
      </c>
      <c r="D154" s="20">
        <v>3</v>
      </c>
      <c r="E154" t="s">
        <v>700</v>
      </c>
    </row>
    <row r="155" spans="1:5" ht="13.5">
      <c r="A155" s="35" t="s">
        <v>100</v>
      </c>
      <c r="B155" t="s">
        <v>337</v>
      </c>
      <c r="C155" s="20">
        <v>1</v>
      </c>
      <c r="D155" s="20">
        <v>2</v>
      </c>
      <c r="E155" t="s">
        <v>700</v>
      </c>
    </row>
    <row r="156" spans="1:5" ht="13.5">
      <c r="A156" s="38" t="s">
        <v>338</v>
      </c>
      <c r="B156" s="22"/>
      <c r="C156" s="50">
        <v>84</v>
      </c>
      <c r="D156" s="25">
        <v>177.20000000000002</v>
      </c>
      <c r="E156" s="22" t="s">
        <v>565</v>
      </c>
    </row>
    <row r="157" spans="1:5" ht="13.5">
      <c r="A157" s="35" t="s">
        <v>102</v>
      </c>
      <c r="B157" t="s">
        <v>339</v>
      </c>
      <c r="C157" s="20">
        <v>17</v>
      </c>
      <c r="D157" s="20">
        <v>34</v>
      </c>
      <c r="E157" t="s">
        <v>700</v>
      </c>
    </row>
    <row r="158" spans="1:5" ht="13.5">
      <c r="A158" s="38" t="s">
        <v>340</v>
      </c>
      <c r="B158" s="22"/>
      <c r="C158" s="50">
        <v>17</v>
      </c>
      <c r="D158" s="50">
        <v>34</v>
      </c>
      <c r="E158" s="22" t="s">
        <v>565</v>
      </c>
    </row>
    <row r="159" spans="1:5" ht="13.5">
      <c r="A159" s="35" t="s">
        <v>103</v>
      </c>
      <c r="B159" t="s">
        <v>341</v>
      </c>
      <c r="C159" s="20">
        <v>32</v>
      </c>
      <c r="D159" s="20">
        <v>64</v>
      </c>
      <c r="E159" t="s">
        <v>700</v>
      </c>
    </row>
    <row r="160" spans="1:5" ht="13.5">
      <c r="A160" s="38" t="s">
        <v>342</v>
      </c>
      <c r="B160" s="22"/>
      <c r="C160" s="50">
        <v>32</v>
      </c>
      <c r="D160" s="50">
        <v>64</v>
      </c>
      <c r="E160" s="22" t="s">
        <v>565</v>
      </c>
    </row>
    <row r="161" spans="1:5" ht="13.5">
      <c r="A161" s="35" t="s">
        <v>105</v>
      </c>
      <c r="B161" t="s">
        <v>343</v>
      </c>
      <c r="C161" s="20">
        <v>131</v>
      </c>
      <c r="D161" s="19">
        <v>275.1</v>
      </c>
      <c r="E161" t="s">
        <v>700</v>
      </c>
    </row>
    <row r="162" spans="1:5" ht="13.5">
      <c r="A162" s="35" t="s">
        <v>105</v>
      </c>
      <c r="B162" t="s">
        <v>344</v>
      </c>
      <c r="C162" s="20">
        <v>2</v>
      </c>
      <c r="D162" s="20">
        <v>4</v>
      </c>
      <c r="E162" t="s">
        <v>700</v>
      </c>
    </row>
    <row r="163" spans="1:5" ht="13.5">
      <c r="A163" s="35" t="s">
        <v>105</v>
      </c>
      <c r="B163" t="s">
        <v>345</v>
      </c>
      <c r="C163" s="20">
        <v>4</v>
      </c>
      <c r="D163" s="20">
        <v>14</v>
      </c>
      <c r="E163" t="s">
        <v>700</v>
      </c>
    </row>
    <row r="164" spans="1:5" ht="13.5">
      <c r="A164" s="38" t="s">
        <v>346</v>
      </c>
      <c r="B164" s="22"/>
      <c r="C164" s="50">
        <v>137</v>
      </c>
      <c r="D164" s="25">
        <v>293.1</v>
      </c>
      <c r="E164" s="22" t="s">
        <v>565</v>
      </c>
    </row>
    <row r="165" spans="1:5" ht="13.5">
      <c r="A165" s="35" t="s">
        <v>107</v>
      </c>
      <c r="B165" t="s">
        <v>351</v>
      </c>
      <c r="C165" s="20">
        <v>2</v>
      </c>
      <c r="D165" s="20">
        <v>6</v>
      </c>
      <c r="E165" t="s">
        <v>700</v>
      </c>
    </row>
    <row r="166" spans="1:5" ht="13.5">
      <c r="A166" s="35" t="s">
        <v>107</v>
      </c>
      <c r="B166" t="s">
        <v>347</v>
      </c>
      <c r="C166" s="20">
        <v>1243</v>
      </c>
      <c r="D166" s="19">
        <v>2610.3</v>
      </c>
      <c r="E166" t="s">
        <v>700</v>
      </c>
    </row>
    <row r="167" spans="1:5" ht="13.5">
      <c r="A167" s="35" t="s">
        <v>107</v>
      </c>
      <c r="B167" t="s">
        <v>348</v>
      </c>
      <c r="C167" s="20">
        <v>27</v>
      </c>
      <c r="D167" s="19">
        <v>67.5</v>
      </c>
      <c r="E167" t="s">
        <v>700</v>
      </c>
    </row>
    <row r="168" spans="1:5" ht="13.5">
      <c r="A168" s="35" t="s">
        <v>107</v>
      </c>
      <c r="B168" t="s">
        <v>349</v>
      </c>
      <c r="C168" s="20">
        <v>2</v>
      </c>
      <c r="D168" s="20">
        <v>7</v>
      </c>
      <c r="E168" t="s">
        <v>700</v>
      </c>
    </row>
    <row r="169" spans="1:5" ht="13.5">
      <c r="A169" s="35" t="s">
        <v>107</v>
      </c>
      <c r="B169" t="s">
        <v>350</v>
      </c>
      <c r="C169" s="20">
        <v>24</v>
      </c>
      <c r="D169" s="19">
        <v>50.400000000000006</v>
      </c>
      <c r="E169" t="s">
        <v>700</v>
      </c>
    </row>
    <row r="170" spans="1:5" ht="13.5">
      <c r="A170" s="35" t="s">
        <v>107</v>
      </c>
      <c r="B170" t="s">
        <v>352</v>
      </c>
      <c r="C170" s="20">
        <v>7</v>
      </c>
      <c r="D170" s="20">
        <v>14</v>
      </c>
      <c r="E170" t="s">
        <v>700</v>
      </c>
    </row>
    <row r="171" spans="1:5" ht="13.5">
      <c r="A171" s="35" t="s">
        <v>107</v>
      </c>
      <c r="B171" t="s">
        <v>353</v>
      </c>
      <c r="C171" s="20">
        <v>6</v>
      </c>
      <c r="D171" s="19">
        <v>12.600000000000001</v>
      </c>
      <c r="E171" t="s">
        <v>700</v>
      </c>
    </row>
    <row r="172" spans="1:5" ht="13.5">
      <c r="A172" s="38" t="s">
        <v>354</v>
      </c>
      <c r="B172" s="22"/>
      <c r="C172" s="50">
        <v>1311</v>
      </c>
      <c r="D172" s="25">
        <v>2767.8</v>
      </c>
      <c r="E172" s="22" t="s">
        <v>565</v>
      </c>
    </row>
    <row r="173" spans="1:5" ht="13.5">
      <c r="A173" s="35" t="s">
        <v>76</v>
      </c>
      <c r="B173" t="s">
        <v>355</v>
      </c>
      <c r="C173" s="20">
        <v>97</v>
      </c>
      <c r="D173" s="19">
        <v>48.5</v>
      </c>
      <c r="E173" t="s">
        <v>700</v>
      </c>
    </row>
    <row r="174" spans="1:5" ht="13.5">
      <c r="A174" s="38" t="s">
        <v>263</v>
      </c>
      <c r="B174" s="22"/>
      <c r="C174" s="50">
        <v>97</v>
      </c>
      <c r="D174" s="25">
        <v>48.5</v>
      </c>
      <c r="E174" s="22" t="s">
        <v>700</v>
      </c>
    </row>
    <row r="175" spans="1:5" ht="13.5">
      <c r="A175" s="51" t="s">
        <v>108</v>
      </c>
      <c r="B175" s="31"/>
      <c r="C175" s="52">
        <v>5148</v>
      </c>
      <c r="D175" s="33">
        <v>10770.300000000001</v>
      </c>
      <c r="E175" s="31" t="s">
        <v>565</v>
      </c>
    </row>
    <row r="176" spans="1:4" ht="13.5">
      <c r="A176" s="15" t="s">
        <v>109</v>
      </c>
      <c r="C176" s="20"/>
      <c r="D176" s="20"/>
    </row>
    <row r="177" spans="1:4" ht="13.5">
      <c r="A177" s="35" t="s">
        <v>110</v>
      </c>
      <c r="C177" s="20"/>
      <c r="D177" s="20"/>
    </row>
    <row r="178" spans="1:5" ht="13.5">
      <c r="A178" s="75" t="s">
        <v>111</v>
      </c>
      <c r="B178" t="s">
        <v>359</v>
      </c>
      <c r="C178" s="20">
        <v>3</v>
      </c>
      <c r="D178" s="20">
        <v>6</v>
      </c>
      <c r="E178" t="s">
        <v>700</v>
      </c>
    </row>
    <row r="179" spans="1:5" ht="13.5">
      <c r="A179" s="46" t="s">
        <v>703</v>
      </c>
      <c r="B179" s="22"/>
      <c r="C179" s="50">
        <v>3</v>
      </c>
      <c r="D179" s="50">
        <v>6</v>
      </c>
      <c r="E179" s="22" t="s">
        <v>565</v>
      </c>
    </row>
    <row r="180" spans="1:5" ht="13.5">
      <c r="A180" s="75" t="s">
        <v>76</v>
      </c>
      <c r="B180" t="s">
        <v>356</v>
      </c>
      <c r="C180" s="20">
        <v>26</v>
      </c>
      <c r="D180" s="20">
        <v>52</v>
      </c>
      <c r="E180" t="s">
        <v>700</v>
      </c>
    </row>
    <row r="181" spans="1:5" ht="13.5">
      <c r="A181" s="75" t="s">
        <v>76</v>
      </c>
      <c r="B181" t="s">
        <v>357</v>
      </c>
      <c r="C181" s="20">
        <v>258</v>
      </c>
      <c r="D181" s="20">
        <v>516</v>
      </c>
      <c r="E181" t="s">
        <v>700</v>
      </c>
    </row>
    <row r="182" spans="1:5" ht="13.5">
      <c r="A182" s="75" t="s">
        <v>76</v>
      </c>
      <c r="B182" t="s">
        <v>358</v>
      </c>
      <c r="C182" s="20">
        <v>87</v>
      </c>
      <c r="D182" s="19">
        <v>182.70000000000002</v>
      </c>
      <c r="E182" t="s">
        <v>700</v>
      </c>
    </row>
    <row r="183" spans="1:5" ht="13.5">
      <c r="A183" s="75" t="s">
        <v>76</v>
      </c>
      <c r="B183" t="s">
        <v>360</v>
      </c>
      <c r="C183" s="20">
        <v>1</v>
      </c>
      <c r="D183" s="19">
        <v>1.75</v>
      </c>
      <c r="E183" t="s">
        <v>700</v>
      </c>
    </row>
    <row r="184" spans="1:5" ht="13.5">
      <c r="A184" s="75" t="s">
        <v>76</v>
      </c>
      <c r="B184" t="s">
        <v>361</v>
      </c>
      <c r="C184" s="20">
        <v>8</v>
      </c>
      <c r="D184" s="20">
        <v>28</v>
      </c>
      <c r="E184" t="s">
        <v>700</v>
      </c>
    </row>
    <row r="185" spans="1:5" ht="13.5">
      <c r="A185" s="46" t="s">
        <v>263</v>
      </c>
      <c r="B185" s="22"/>
      <c r="C185" s="50">
        <v>380</v>
      </c>
      <c r="D185" s="25">
        <v>780.45</v>
      </c>
      <c r="E185" s="22" t="s">
        <v>700</v>
      </c>
    </row>
    <row r="186" spans="1:5" ht="13.5">
      <c r="A186" s="47" t="s">
        <v>113</v>
      </c>
      <c r="B186" s="45"/>
      <c r="C186" s="58">
        <v>383</v>
      </c>
      <c r="D186" s="29">
        <v>786.45</v>
      </c>
      <c r="E186" s="45" t="s">
        <v>565</v>
      </c>
    </row>
    <row r="187" spans="1:5" ht="13.5">
      <c r="A187" s="35" t="s">
        <v>114</v>
      </c>
      <c r="B187" t="s">
        <v>362</v>
      </c>
      <c r="C187" s="20">
        <v>1</v>
      </c>
      <c r="D187" s="19">
        <v>2.5</v>
      </c>
      <c r="E187" t="s">
        <v>700</v>
      </c>
    </row>
    <row r="188" spans="1:5" ht="13.5">
      <c r="A188" s="35" t="s">
        <v>114</v>
      </c>
      <c r="B188" t="s">
        <v>363</v>
      </c>
      <c r="C188" s="20">
        <v>81</v>
      </c>
      <c r="D188" s="19">
        <v>170.1</v>
      </c>
      <c r="E188" t="s">
        <v>700</v>
      </c>
    </row>
    <row r="189" spans="1:5" ht="13.5">
      <c r="A189" s="35" t="s">
        <v>114</v>
      </c>
      <c r="B189" t="s">
        <v>364</v>
      </c>
      <c r="C189" s="20">
        <v>10</v>
      </c>
      <c r="D189" s="19">
        <v>17.5</v>
      </c>
      <c r="E189" t="s">
        <v>700</v>
      </c>
    </row>
    <row r="190" spans="1:5" ht="13.5">
      <c r="A190" s="35" t="s">
        <v>114</v>
      </c>
      <c r="B190" t="s">
        <v>365</v>
      </c>
      <c r="C190" s="20">
        <v>2</v>
      </c>
      <c r="D190" s="20">
        <v>7</v>
      </c>
      <c r="E190" t="s">
        <v>700</v>
      </c>
    </row>
    <row r="191" spans="1:5" ht="13.5">
      <c r="A191" s="38" t="s">
        <v>366</v>
      </c>
      <c r="B191" s="22"/>
      <c r="C191" s="50">
        <v>94</v>
      </c>
      <c r="D191" s="25">
        <v>197.1</v>
      </c>
      <c r="E191" s="22" t="s">
        <v>565</v>
      </c>
    </row>
    <row r="192" spans="1:5" ht="13.5">
      <c r="A192" s="35" t="s">
        <v>116</v>
      </c>
      <c r="B192" t="s">
        <v>367</v>
      </c>
      <c r="C192" s="20">
        <v>2</v>
      </c>
      <c r="D192" s="19">
        <v>4.2</v>
      </c>
      <c r="E192" t="s">
        <v>700</v>
      </c>
    </row>
    <row r="193" spans="1:5" ht="13.5">
      <c r="A193" s="38" t="s">
        <v>368</v>
      </c>
      <c r="B193" s="22"/>
      <c r="C193" s="50">
        <v>2</v>
      </c>
      <c r="D193" s="25">
        <v>4.2</v>
      </c>
      <c r="E193" s="22" t="s">
        <v>565</v>
      </c>
    </row>
    <row r="194" spans="1:5" ht="13.5">
      <c r="A194" s="35" t="s">
        <v>117</v>
      </c>
      <c r="B194" t="s">
        <v>369</v>
      </c>
      <c r="C194" s="20">
        <v>52</v>
      </c>
      <c r="D194" s="19">
        <v>109.2</v>
      </c>
      <c r="E194" t="s">
        <v>700</v>
      </c>
    </row>
    <row r="195" spans="1:5" ht="13.5">
      <c r="A195" s="35" t="s">
        <v>117</v>
      </c>
      <c r="B195" t="s">
        <v>370</v>
      </c>
      <c r="C195" s="20">
        <v>3</v>
      </c>
      <c r="D195" s="19">
        <v>6.300000000000001</v>
      </c>
      <c r="E195" t="s">
        <v>700</v>
      </c>
    </row>
    <row r="196" spans="1:5" ht="13.5">
      <c r="A196" s="38" t="s">
        <v>371</v>
      </c>
      <c r="B196" s="22"/>
      <c r="C196" s="50">
        <v>55</v>
      </c>
      <c r="D196" s="25">
        <v>115.5</v>
      </c>
      <c r="E196" s="22" t="s">
        <v>565</v>
      </c>
    </row>
    <row r="197" spans="1:5" ht="13.5">
      <c r="A197" s="35" t="s">
        <v>118</v>
      </c>
      <c r="B197" t="s">
        <v>374</v>
      </c>
      <c r="C197" s="20">
        <v>3</v>
      </c>
      <c r="D197" s="20">
        <v>6</v>
      </c>
      <c r="E197" t="s">
        <v>700</v>
      </c>
    </row>
    <row r="198" spans="1:5" ht="13.5">
      <c r="A198" s="35" t="s">
        <v>118</v>
      </c>
      <c r="B198" t="s">
        <v>372</v>
      </c>
      <c r="C198" s="20">
        <v>89</v>
      </c>
      <c r="D198" s="19">
        <v>200.25</v>
      </c>
      <c r="E198" t="s">
        <v>700</v>
      </c>
    </row>
    <row r="199" spans="1:5" ht="13.5">
      <c r="A199" s="35" t="s">
        <v>118</v>
      </c>
      <c r="B199" t="s">
        <v>375</v>
      </c>
      <c r="C199" s="20">
        <v>2</v>
      </c>
      <c r="D199" s="20">
        <v>4</v>
      </c>
      <c r="E199" t="s">
        <v>700</v>
      </c>
    </row>
    <row r="200" spans="1:5" ht="13.5">
      <c r="A200" s="35" t="s">
        <v>118</v>
      </c>
      <c r="B200" t="s">
        <v>373</v>
      </c>
      <c r="C200" s="20">
        <v>6</v>
      </c>
      <c r="D200" s="20">
        <v>12</v>
      </c>
      <c r="E200" t="s">
        <v>700</v>
      </c>
    </row>
    <row r="201" spans="1:5" ht="13.5">
      <c r="A201" s="38" t="s">
        <v>376</v>
      </c>
      <c r="B201" s="22"/>
      <c r="C201" s="50">
        <v>100</v>
      </c>
      <c r="D201" s="25">
        <v>222.25</v>
      </c>
      <c r="E201" s="22" t="s">
        <v>565</v>
      </c>
    </row>
    <row r="202" spans="1:5" ht="13.5">
      <c r="A202" s="35" t="s">
        <v>119</v>
      </c>
      <c r="B202" t="s">
        <v>377</v>
      </c>
      <c r="C202" s="20">
        <v>1</v>
      </c>
      <c r="D202" s="19">
        <v>2.1</v>
      </c>
      <c r="E202" t="s">
        <v>700</v>
      </c>
    </row>
    <row r="203" spans="1:5" ht="13.5">
      <c r="A203" s="35" t="s">
        <v>119</v>
      </c>
      <c r="B203" t="s">
        <v>441</v>
      </c>
      <c r="C203" s="20">
        <v>6</v>
      </c>
      <c r="D203" s="20">
        <v>3</v>
      </c>
      <c r="E203" t="s">
        <v>700</v>
      </c>
    </row>
    <row r="204" spans="1:5" ht="13.5">
      <c r="A204" s="38" t="s">
        <v>378</v>
      </c>
      <c r="B204" s="22"/>
      <c r="C204" s="50">
        <v>7</v>
      </c>
      <c r="D204" s="25">
        <v>5.1</v>
      </c>
      <c r="E204" s="22" t="s">
        <v>565</v>
      </c>
    </row>
    <row r="205" spans="1:5" ht="13.5">
      <c r="A205" s="35" t="s">
        <v>120</v>
      </c>
      <c r="B205" t="s">
        <v>467</v>
      </c>
      <c r="C205" s="20">
        <v>18</v>
      </c>
      <c r="D205" s="20">
        <v>27</v>
      </c>
      <c r="E205" t="s">
        <v>700</v>
      </c>
    </row>
    <row r="206" spans="1:5" ht="13.5">
      <c r="A206" s="35" t="s">
        <v>120</v>
      </c>
      <c r="B206" t="s">
        <v>466</v>
      </c>
      <c r="C206" s="20">
        <v>18</v>
      </c>
      <c r="D206" s="20">
        <v>27</v>
      </c>
      <c r="E206" t="s">
        <v>700</v>
      </c>
    </row>
    <row r="207" spans="1:5" ht="13.5">
      <c r="A207" s="35" t="s">
        <v>120</v>
      </c>
      <c r="B207" t="s">
        <v>379</v>
      </c>
      <c r="C207" s="20">
        <v>1</v>
      </c>
      <c r="D207" s="20">
        <v>2</v>
      </c>
      <c r="E207" t="s">
        <v>700</v>
      </c>
    </row>
    <row r="208" spans="1:5" ht="13.5">
      <c r="A208" s="35" t="s">
        <v>120</v>
      </c>
      <c r="B208" t="s">
        <v>341</v>
      </c>
      <c r="C208" s="20">
        <v>32</v>
      </c>
      <c r="D208" s="20">
        <v>48</v>
      </c>
      <c r="E208" t="s">
        <v>700</v>
      </c>
    </row>
    <row r="209" spans="1:5" ht="13.5">
      <c r="A209" s="38" t="s">
        <v>380</v>
      </c>
      <c r="B209" s="22"/>
      <c r="C209" s="50">
        <v>69</v>
      </c>
      <c r="D209" s="50">
        <v>104</v>
      </c>
      <c r="E209" s="22" t="s">
        <v>565</v>
      </c>
    </row>
    <row r="210" spans="1:5" ht="13.5">
      <c r="A210" s="35" t="s">
        <v>121</v>
      </c>
      <c r="B210" t="s">
        <v>381</v>
      </c>
      <c r="C210" s="20">
        <v>63</v>
      </c>
      <c r="D210" s="19">
        <v>132.3</v>
      </c>
      <c r="E210" t="s">
        <v>700</v>
      </c>
    </row>
    <row r="211" spans="1:5" ht="13.5">
      <c r="A211" s="35" t="s">
        <v>121</v>
      </c>
      <c r="B211" t="s">
        <v>384</v>
      </c>
      <c r="C211" s="20">
        <v>2</v>
      </c>
      <c r="D211" s="19">
        <v>4.2</v>
      </c>
      <c r="E211" t="s">
        <v>700</v>
      </c>
    </row>
    <row r="212" spans="1:5" ht="13.5">
      <c r="A212" s="35" t="s">
        <v>121</v>
      </c>
      <c r="B212" t="s">
        <v>382</v>
      </c>
      <c r="C212" s="20">
        <v>33</v>
      </c>
      <c r="D212" s="19">
        <v>57.75</v>
      </c>
      <c r="E212" t="s">
        <v>700</v>
      </c>
    </row>
    <row r="213" spans="1:5" ht="13.5">
      <c r="A213" s="35" t="s">
        <v>121</v>
      </c>
      <c r="B213" t="s">
        <v>383</v>
      </c>
      <c r="C213" s="20">
        <v>11</v>
      </c>
      <c r="D213" s="19">
        <v>38.5</v>
      </c>
      <c r="E213" t="s">
        <v>700</v>
      </c>
    </row>
    <row r="214" spans="1:5" ht="13.5">
      <c r="A214" s="38" t="s">
        <v>385</v>
      </c>
      <c r="B214" s="22"/>
      <c r="C214" s="50">
        <v>109</v>
      </c>
      <c r="D214" s="25">
        <v>232.75</v>
      </c>
      <c r="E214" s="22" t="s">
        <v>565</v>
      </c>
    </row>
    <row r="215" spans="1:5" ht="13.5">
      <c r="A215" s="35" t="s">
        <v>122</v>
      </c>
      <c r="B215" t="s">
        <v>386</v>
      </c>
      <c r="C215" s="20">
        <v>18</v>
      </c>
      <c r="D215" s="20">
        <v>45</v>
      </c>
      <c r="E215" t="s">
        <v>700</v>
      </c>
    </row>
    <row r="216" spans="1:5" ht="13.5">
      <c r="A216" s="35" t="s">
        <v>122</v>
      </c>
      <c r="B216" t="s">
        <v>388</v>
      </c>
      <c r="C216" s="20">
        <v>2</v>
      </c>
      <c r="D216" s="20">
        <v>4</v>
      </c>
      <c r="E216" t="s">
        <v>700</v>
      </c>
    </row>
    <row r="217" spans="1:5" ht="13.5">
      <c r="A217" s="35" t="s">
        <v>122</v>
      </c>
      <c r="B217" t="s">
        <v>387</v>
      </c>
      <c r="C217" s="20">
        <v>3</v>
      </c>
      <c r="D217" s="19">
        <v>5.25</v>
      </c>
      <c r="E217" t="s">
        <v>700</v>
      </c>
    </row>
    <row r="218" spans="1:5" ht="13.5">
      <c r="A218" s="38" t="s">
        <v>389</v>
      </c>
      <c r="B218" s="22"/>
      <c r="C218" s="50">
        <v>23</v>
      </c>
      <c r="D218" s="25">
        <v>54.25</v>
      </c>
      <c r="E218" s="22" t="s">
        <v>565</v>
      </c>
    </row>
    <row r="219" spans="1:5" ht="13.5">
      <c r="A219" s="35" t="s">
        <v>123</v>
      </c>
      <c r="B219" t="s">
        <v>390</v>
      </c>
      <c r="C219" s="20">
        <v>4</v>
      </c>
      <c r="D219" s="20">
        <v>14</v>
      </c>
      <c r="E219" t="s">
        <v>700</v>
      </c>
    </row>
    <row r="220" spans="1:5" ht="13.5">
      <c r="A220" s="38" t="s">
        <v>391</v>
      </c>
      <c r="B220" s="22"/>
      <c r="C220" s="50">
        <v>4</v>
      </c>
      <c r="D220" s="50">
        <v>14</v>
      </c>
      <c r="E220" s="22" t="s">
        <v>565</v>
      </c>
    </row>
    <row r="221" spans="1:5" ht="13.5">
      <c r="A221" s="35" t="s">
        <v>124</v>
      </c>
      <c r="B221" t="s">
        <v>392</v>
      </c>
      <c r="C221" s="20">
        <v>4</v>
      </c>
      <c r="D221" s="19">
        <v>8.4</v>
      </c>
      <c r="E221" t="s">
        <v>700</v>
      </c>
    </row>
    <row r="222" spans="1:5" ht="13.5">
      <c r="A222" s="38" t="s">
        <v>393</v>
      </c>
      <c r="B222" s="22"/>
      <c r="C222" s="50">
        <v>4</v>
      </c>
      <c r="D222" s="25">
        <v>8.4</v>
      </c>
      <c r="E222" s="22" t="s">
        <v>565</v>
      </c>
    </row>
    <row r="223" spans="1:5" ht="13.5">
      <c r="A223" s="35" t="s">
        <v>125</v>
      </c>
      <c r="B223" t="s">
        <v>394</v>
      </c>
      <c r="C223" s="20">
        <v>7</v>
      </c>
      <c r="D223" s="19">
        <v>17.5</v>
      </c>
      <c r="E223" t="s">
        <v>700</v>
      </c>
    </row>
    <row r="224" spans="1:5" ht="13.5">
      <c r="A224" s="35" t="s">
        <v>125</v>
      </c>
      <c r="B224" t="s">
        <v>395</v>
      </c>
      <c r="C224" s="20">
        <v>210</v>
      </c>
      <c r="D224" s="20">
        <v>441</v>
      </c>
      <c r="E224" t="s">
        <v>700</v>
      </c>
    </row>
    <row r="225" spans="1:5" ht="13.5">
      <c r="A225" s="35" t="s">
        <v>125</v>
      </c>
      <c r="B225" t="s">
        <v>396</v>
      </c>
      <c r="C225" s="20">
        <v>7</v>
      </c>
      <c r="D225" s="19">
        <v>12.25</v>
      </c>
      <c r="E225" t="s">
        <v>700</v>
      </c>
    </row>
    <row r="226" spans="1:5" ht="13.5">
      <c r="A226" s="35" t="s">
        <v>125</v>
      </c>
      <c r="B226" t="s">
        <v>397</v>
      </c>
      <c r="C226" s="20">
        <v>2</v>
      </c>
      <c r="D226" s="20">
        <v>7</v>
      </c>
      <c r="E226" t="s">
        <v>700</v>
      </c>
    </row>
    <row r="227" spans="1:5" ht="13.5">
      <c r="A227" s="35" t="s">
        <v>125</v>
      </c>
      <c r="B227" t="s">
        <v>398</v>
      </c>
      <c r="C227" s="20">
        <v>2</v>
      </c>
      <c r="D227" s="19">
        <v>67.62</v>
      </c>
      <c r="E227" t="s">
        <v>700</v>
      </c>
    </row>
    <row r="228" spans="1:5" ht="13.5">
      <c r="A228" s="38" t="s">
        <v>399</v>
      </c>
      <c r="B228" s="22"/>
      <c r="C228" s="50">
        <v>228</v>
      </c>
      <c r="D228" s="25">
        <v>545.37</v>
      </c>
      <c r="E228" s="22" t="s">
        <v>565</v>
      </c>
    </row>
    <row r="229" spans="1:5" ht="13.5">
      <c r="A229" s="35" t="s">
        <v>127</v>
      </c>
      <c r="B229" t="s">
        <v>400</v>
      </c>
      <c r="C229" s="20">
        <v>112</v>
      </c>
      <c r="D229" s="19">
        <v>235.20000000000002</v>
      </c>
      <c r="E229" t="s">
        <v>700</v>
      </c>
    </row>
    <row r="230" spans="1:5" ht="13.5">
      <c r="A230" s="35" t="s">
        <v>127</v>
      </c>
      <c r="B230" t="s">
        <v>401</v>
      </c>
      <c r="C230" s="20">
        <v>5</v>
      </c>
      <c r="D230" s="20">
        <v>10</v>
      </c>
      <c r="E230" t="s">
        <v>700</v>
      </c>
    </row>
    <row r="231" spans="1:5" ht="13.5">
      <c r="A231" s="35" t="s">
        <v>127</v>
      </c>
      <c r="B231" t="s">
        <v>402</v>
      </c>
      <c r="C231" s="20">
        <v>3</v>
      </c>
      <c r="D231" s="19">
        <v>10.5</v>
      </c>
      <c r="E231" t="s">
        <v>700</v>
      </c>
    </row>
    <row r="232" spans="1:5" ht="13.5">
      <c r="A232" s="38" t="s">
        <v>403</v>
      </c>
      <c r="B232" s="22"/>
      <c r="C232" s="50">
        <v>120</v>
      </c>
      <c r="D232" s="25">
        <v>255.70000000000002</v>
      </c>
      <c r="E232" s="22" t="s">
        <v>565</v>
      </c>
    </row>
    <row r="233" spans="1:5" ht="13.5">
      <c r="A233" s="35" t="s">
        <v>129</v>
      </c>
      <c r="B233" t="s">
        <v>404</v>
      </c>
      <c r="C233" s="20">
        <v>108</v>
      </c>
      <c r="D233" s="19">
        <v>226.8</v>
      </c>
      <c r="E233" t="s">
        <v>700</v>
      </c>
    </row>
    <row r="234" spans="1:5" ht="13.5">
      <c r="A234" s="35" t="s">
        <v>129</v>
      </c>
      <c r="B234" t="s">
        <v>406</v>
      </c>
      <c r="C234" s="20">
        <v>5</v>
      </c>
      <c r="D234" s="19">
        <v>17.5</v>
      </c>
      <c r="E234" t="s">
        <v>700</v>
      </c>
    </row>
    <row r="235" spans="1:5" ht="13.5">
      <c r="A235" s="35" t="s">
        <v>129</v>
      </c>
      <c r="B235" t="s">
        <v>405</v>
      </c>
      <c r="C235" s="20">
        <v>44</v>
      </c>
      <c r="D235" s="20">
        <v>77</v>
      </c>
      <c r="E235" t="s">
        <v>700</v>
      </c>
    </row>
    <row r="236" spans="1:5" ht="13.5">
      <c r="A236" s="38" t="s">
        <v>407</v>
      </c>
      <c r="B236" s="22"/>
      <c r="C236" s="50">
        <v>157</v>
      </c>
      <c r="D236" s="25">
        <v>321.3</v>
      </c>
      <c r="E236" s="22" t="s">
        <v>565</v>
      </c>
    </row>
    <row r="237" spans="1:5" ht="13.5">
      <c r="A237" s="35" t="s">
        <v>130</v>
      </c>
      <c r="B237" t="s">
        <v>408</v>
      </c>
      <c r="C237" s="20">
        <v>37</v>
      </c>
      <c r="D237" s="19">
        <v>77.7</v>
      </c>
      <c r="E237" t="s">
        <v>700</v>
      </c>
    </row>
    <row r="238" spans="1:5" ht="13.5">
      <c r="A238" s="38" t="s">
        <v>409</v>
      </c>
      <c r="B238" s="22"/>
      <c r="C238" s="50">
        <v>37</v>
      </c>
      <c r="D238" s="25">
        <v>77.7</v>
      </c>
      <c r="E238" s="22" t="s">
        <v>565</v>
      </c>
    </row>
    <row r="239" spans="1:5" ht="13.5">
      <c r="A239" s="35" t="s">
        <v>131</v>
      </c>
      <c r="B239" t="s">
        <v>410</v>
      </c>
      <c r="C239" s="20">
        <v>6</v>
      </c>
      <c r="D239" s="20">
        <v>12</v>
      </c>
      <c r="E239" t="s">
        <v>700</v>
      </c>
    </row>
    <row r="240" spans="1:5" ht="13.5">
      <c r="A240" s="35" t="s">
        <v>131</v>
      </c>
      <c r="B240" t="s">
        <v>411</v>
      </c>
      <c r="C240" s="20">
        <v>4</v>
      </c>
      <c r="D240" s="19">
        <v>8.4</v>
      </c>
      <c r="E240" t="s">
        <v>700</v>
      </c>
    </row>
    <row r="241" spans="1:5" ht="13.5">
      <c r="A241" s="35" t="s">
        <v>131</v>
      </c>
      <c r="B241" t="s">
        <v>412</v>
      </c>
      <c r="C241" s="20">
        <v>2</v>
      </c>
      <c r="D241" s="20">
        <v>4</v>
      </c>
      <c r="E241" t="s">
        <v>700</v>
      </c>
    </row>
    <row r="242" spans="1:5" ht="13.5">
      <c r="A242" s="35" t="s">
        <v>131</v>
      </c>
      <c r="B242" t="s">
        <v>413</v>
      </c>
      <c r="C242" s="20">
        <v>1</v>
      </c>
      <c r="D242" s="19">
        <v>3.5</v>
      </c>
      <c r="E242" t="s">
        <v>700</v>
      </c>
    </row>
    <row r="243" spans="1:5" ht="13.5">
      <c r="A243" s="38" t="s">
        <v>414</v>
      </c>
      <c r="B243" s="22"/>
      <c r="C243" s="50">
        <v>13</v>
      </c>
      <c r="D243" s="25">
        <v>27.9</v>
      </c>
      <c r="E243" s="22" t="s">
        <v>565</v>
      </c>
    </row>
    <row r="244" spans="1:5" ht="13.5">
      <c r="A244" s="35" t="s">
        <v>132</v>
      </c>
      <c r="B244" t="s">
        <v>415</v>
      </c>
      <c r="C244" s="20">
        <v>113</v>
      </c>
      <c r="D244" s="19">
        <v>237.3</v>
      </c>
      <c r="E244" t="s">
        <v>700</v>
      </c>
    </row>
    <row r="245" spans="1:5" ht="13.5">
      <c r="A245" s="35" t="s">
        <v>132</v>
      </c>
      <c r="B245" t="s">
        <v>416</v>
      </c>
      <c r="C245" s="20">
        <v>3</v>
      </c>
      <c r="D245" s="20">
        <v>6</v>
      </c>
      <c r="E245" t="s">
        <v>700</v>
      </c>
    </row>
    <row r="246" spans="1:5" ht="13.5">
      <c r="A246" s="35" t="s">
        <v>132</v>
      </c>
      <c r="B246" t="s">
        <v>417</v>
      </c>
      <c r="C246" s="20">
        <v>89</v>
      </c>
      <c r="D246" s="19">
        <v>155.75</v>
      </c>
      <c r="E246" t="s">
        <v>700</v>
      </c>
    </row>
    <row r="247" spans="1:5" ht="13.5">
      <c r="A247" s="35" t="s">
        <v>132</v>
      </c>
      <c r="B247" t="s">
        <v>418</v>
      </c>
      <c r="C247" s="20">
        <v>40</v>
      </c>
      <c r="D247" s="20">
        <v>140</v>
      </c>
      <c r="E247" t="s">
        <v>700</v>
      </c>
    </row>
    <row r="248" spans="1:5" ht="13.5">
      <c r="A248" s="35" t="s">
        <v>132</v>
      </c>
      <c r="B248" t="s">
        <v>419</v>
      </c>
      <c r="C248" s="20">
        <v>2</v>
      </c>
      <c r="D248" s="20">
        <v>4</v>
      </c>
      <c r="E248" t="s">
        <v>700</v>
      </c>
    </row>
    <row r="249" spans="1:5" ht="13.5">
      <c r="A249" s="38" t="s">
        <v>420</v>
      </c>
      <c r="B249" s="22"/>
      <c r="C249" s="50">
        <v>247</v>
      </c>
      <c r="D249" s="25">
        <v>543.05</v>
      </c>
      <c r="E249" s="22" t="s">
        <v>565</v>
      </c>
    </row>
    <row r="250" spans="1:5" ht="13.5">
      <c r="A250" s="35" t="s">
        <v>133</v>
      </c>
      <c r="B250" t="s">
        <v>421</v>
      </c>
      <c r="C250" s="20">
        <v>7</v>
      </c>
      <c r="D250" s="20">
        <v>14</v>
      </c>
      <c r="E250" t="s">
        <v>700</v>
      </c>
    </row>
    <row r="251" spans="1:5" ht="13.5">
      <c r="A251" s="38" t="s">
        <v>422</v>
      </c>
      <c r="B251" s="22"/>
      <c r="C251" s="50">
        <v>7</v>
      </c>
      <c r="D251" s="50">
        <v>14</v>
      </c>
      <c r="E251" s="22" t="s">
        <v>565</v>
      </c>
    </row>
    <row r="252" spans="1:5" ht="13.5">
      <c r="A252" s="35" t="s">
        <v>134</v>
      </c>
      <c r="B252" t="s">
        <v>357</v>
      </c>
      <c r="C252" s="20">
        <v>258</v>
      </c>
      <c r="D252" s="20">
        <v>258</v>
      </c>
      <c r="E252" t="s">
        <v>700</v>
      </c>
    </row>
    <row r="253" spans="1:5" ht="13.5">
      <c r="A253" s="35" t="s">
        <v>134</v>
      </c>
      <c r="B253" t="s">
        <v>423</v>
      </c>
      <c r="C253" s="20">
        <v>2</v>
      </c>
      <c r="D253" s="19">
        <v>4.2</v>
      </c>
      <c r="E253" t="s">
        <v>700</v>
      </c>
    </row>
    <row r="254" spans="1:5" ht="13.5">
      <c r="A254" s="35" t="s">
        <v>134</v>
      </c>
      <c r="B254" t="s">
        <v>339</v>
      </c>
      <c r="C254" s="20">
        <v>17</v>
      </c>
      <c r="D254" s="20">
        <v>17</v>
      </c>
      <c r="E254" t="s">
        <v>700</v>
      </c>
    </row>
    <row r="255" spans="1:5" ht="13.5">
      <c r="A255" s="35" t="s">
        <v>134</v>
      </c>
      <c r="B255" t="s">
        <v>352</v>
      </c>
      <c r="C255" s="20">
        <v>7</v>
      </c>
      <c r="D255" s="20">
        <v>7</v>
      </c>
      <c r="E255" t="s">
        <v>700</v>
      </c>
    </row>
    <row r="256" spans="1:5" ht="13.5">
      <c r="A256" s="35" t="s">
        <v>134</v>
      </c>
      <c r="B256" t="s">
        <v>441</v>
      </c>
      <c r="C256" s="20">
        <v>6</v>
      </c>
      <c r="D256" s="20">
        <v>3</v>
      </c>
      <c r="E256" t="s">
        <v>700</v>
      </c>
    </row>
    <row r="257" spans="1:5" ht="13.5">
      <c r="A257" s="38" t="s">
        <v>424</v>
      </c>
      <c r="B257" s="22"/>
      <c r="C257" s="50">
        <v>290</v>
      </c>
      <c r="D257" s="25">
        <v>289.2</v>
      </c>
      <c r="E257" s="22" t="s">
        <v>565</v>
      </c>
    </row>
    <row r="258" spans="1:5" ht="13.5">
      <c r="A258" s="35" t="s">
        <v>135</v>
      </c>
      <c r="B258" t="s">
        <v>425</v>
      </c>
      <c r="C258" s="20">
        <v>32</v>
      </c>
      <c r="D258" s="19">
        <v>67.2</v>
      </c>
      <c r="E258" t="s">
        <v>700</v>
      </c>
    </row>
    <row r="259" spans="1:5" ht="13.5">
      <c r="A259" s="35" t="s">
        <v>135</v>
      </c>
      <c r="B259" t="s">
        <v>426</v>
      </c>
      <c r="C259" s="20">
        <v>1</v>
      </c>
      <c r="D259" s="20">
        <v>2</v>
      </c>
      <c r="E259" t="s">
        <v>700</v>
      </c>
    </row>
    <row r="260" spans="1:5" ht="13.5">
      <c r="A260" s="38" t="s">
        <v>427</v>
      </c>
      <c r="B260" s="22"/>
      <c r="C260" s="50">
        <v>33</v>
      </c>
      <c r="D260" s="25">
        <v>69.2</v>
      </c>
      <c r="E260" s="22" t="s">
        <v>565</v>
      </c>
    </row>
    <row r="261" spans="1:5" ht="13.5">
      <c r="A261" s="35" t="s">
        <v>76</v>
      </c>
      <c r="B261" t="s">
        <v>428</v>
      </c>
      <c r="C261" s="20">
        <v>48</v>
      </c>
      <c r="D261" s="20">
        <v>24</v>
      </c>
      <c r="E261" t="s">
        <v>700</v>
      </c>
    </row>
    <row r="262" spans="1:5" ht="13.5">
      <c r="A262" s="35" t="s">
        <v>76</v>
      </c>
      <c r="B262" t="s">
        <v>388</v>
      </c>
      <c r="C262" s="20">
        <v>2</v>
      </c>
      <c r="D262" s="20">
        <v>2</v>
      </c>
      <c r="E262" t="s">
        <v>700</v>
      </c>
    </row>
    <row r="263" spans="1:5" ht="13.5">
      <c r="A263" s="38" t="s">
        <v>263</v>
      </c>
      <c r="B263" s="22"/>
      <c r="C263" s="50">
        <v>50</v>
      </c>
      <c r="D263" s="50">
        <v>26</v>
      </c>
      <c r="E263" s="22" t="s">
        <v>700</v>
      </c>
    </row>
    <row r="264" spans="1:5" ht="13.5">
      <c r="A264" s="51" t="s">
        <v>136</v>
      </c>
      <c r="B264" s="31"/>
      <c r="C264" s="52">
        <v>1668</v>
      </c>
      <c r="D264" s="33">
        <v>3913.6999999999994</v>
      </c>
      <c r="E264" s="31" t="s">
        <v>565</v>
      </c>
    </row>
    <row r="265" spans="1:4" ht="13.5">
      <c r="A265" s="15" t="s">
        <v>137</v>
      </c>
      <c r="C265" s="20"/>
      <c r="D265" s="20"/>
    </row>
    <row r="266" spans="1:5" ht="13.5">
      <c r="A266" s="35" t="s">
        <v>138</v>
      </c>
      <c r="B266" t="s">
        <v>429</v>
      </c>
      <c r="C266" s="20">
        <v>2</v>
      </c>
      <c r="D266" s="19">
        <v>3.5</v>
      </c>
      <c r="E266" t="s">
        <v>700</v>
      </c>
    </row>
    <row r="267" spans="1:5" ht="13.5">
      <c r="A267" s="35" t="s">
        <v>138</v>
      </c>
      <c r="B267" t="s">
        <v>430</v>
      </c>
      <c r="C267" s="20">
        <v>5</v>
      </c>
      <c r="D267" s="19">
        <v>10.5</v>
      </c>
      <c r="E267" t="s">
        <v>700</v>
      </c>
    </row>
    <row r="268" spans="1:5" ht="13.5">
      <c r="A268" s="35" t="s">
        <v>138</v>
      </c>
      <c r="B268" t="s">
        <v>431</v>
      </c>
      <c r="C268" s="20">
        <v>3</v>
      </c>
      <c r="D268" s="19">
        <v>10.5</v>
      </c>
      <c r="E268" t="s">
        <v>700</v>
      </c>
    </row>
    <row r="269" spans="1:5" ht="13.5">
      <c r="A269" s="38" t="s">
        <v>432</v>
      </c>
      <c r="B269" s="22"/>
      <c r="C269" s="50">
        <v>10</v>
      </c>
      <c r="D269" s="25">
        <v>24.5</v>
      </c>
      <c r="E269" s="22" t="s">
        <v>565</v>
      </c>
    </row>
    <row r="270" spans="1:5" ht="13.5">
      <c r="A270" s="35" t="s">
        <v>139</v>
      </c>
      <c r="B270" t="s">
        <v>433</v>
      </c>
      <c r="C270" s="20">
        <v>112</v>
      </c>
      <c r="D270" s="19">
        <v>235.20000000000002</v>
      </c>
      <c r="E270" t="s">
        <v>700</v>
      </c>
    </row>
    <row r="271" spans="1:5" ht="13.5">
      <c r="A271" s="35" t="s">
        <v>139</v>
      </c>
      <c r="B271" t="s">
        <v>434</v>
      </c>
      <c r="C271" s="20">
        <v>8</v>
      </c>
      <c r="D271" s="20">
        <v>16</v>
      </c>
      <c r="E271" t="s">
        <v>700</v>
      </c>
    </row>
    <row r="272" spans="1:5" ht="13.5">
      <c r="A272" s="35" t="s">
        <v>139</v>
      </c>
      <c r="B272" t="s">
        <v>435</v>
      </c>
      <c r="C272" s="20">
        <v>7</v>
      </c>
      <c r="D272" s="20">
        <v>21</v>
      </c>
      <c r="E272" t="s">
        <v>700</v>
      </c>
    </row>
    <row r="273" spans="1:5" ht="13.5">
      <c r="A273" s="38" t="s">
        <v>436</v>
      </c>
      <c r="B273" s="22"/>
      <c r="C273" s="50">
        <v>127</v>
      </c>
      <c r="D273" s="25">
        <v>272.20000000000005</v>
      </c>
      <c r="E273" s="22" t="s">
        <v>565</v>
      </c>
    </row>
    <row r="274" spans="1:5" ht="13.5">
      <c r="A274" s="35" t="s">
        <v>140</v>
      </c>
      <c r="B274" t="s">
        <v>437</v>
      </c>
      <c r="C274" s="20">
        <v>293</v>
      </c>
      <c r="D274" s="19">
        <v>615.3000000000001</v>
      </c>
      <c r="E274" t="s">
        <v>700</v>
      </c>
    </row>
    <row r="275" spans="1:5" ht="13.5">
      <c r="A275" s="35" t="s">
        <v>140</v>
      </c>
      <c r="B275" t="s">
        <v>438</v>
      </c>
      <c r="C275" s="20">
        <v>5</v>
      </c>
      <c r="D275" s="19">
        <v>8.75</v>
      </c>
      <c r="E275" t="s">
        <v>700</v>
      </c>
    </row>
    <row r="276" spans="1:5" ht="13.5">
      <c r="A276" s="35" t="s">
        <v>140</v>
      </c>
      <c r="B276" t="s">
        <v>439</v>
      </c>
      <c r="C276" s="20">
        <v>6</v>
      </c>
      <c r="D276" s="20">
        <v>12</v>
      </c>
      <c r="E276" t="s">
        <v>700</v>
      </c>
    </row>
    <row r="277" spans="1:5" ht="13.5">
      <c r="A277" s="35" t="s">
        <v>140</v>
      </c>
      <c r="B277" t="s">
        <v>440</v>
      </c>
      <c r="C277" s="20">
        <v>5</v>
      </c>
      <c r="D277" s="19">
        <v>17.5</v>
      </c>
      <c r="E277" t="s">
        <v>700</v>
      </c>
    </row>
    <row r="278" spans="1:5" ht="13.5">
      <c r="A278" s="35" t="s">
        <v>140</v>
      </c>
      <c r="B278" t="s">
        <v>446</v>
      </c>
      <c r="C278" s="20">
        <v>3</v>
      </c>
      <c r="D278" s="20">
        <v>6</v>
      </c>
      <c r="E278" t="s">
        <v>700</v>
      </c>
    </row>
    <row r="279" spans="1:5" ht="13.5">
      <c r="A279" s="35" t="s">
        <v>140</v>
      </c>
      <c r="B279" t="s">
        <v>441</v>
      </c>
      <c r="C279" s="20">
        <v>6</v>
      </c>
      <c r="D279" s="20">
        <v>12</v>
      </c>
      <c r="E279" t="s">
        <v>700</v>
      </c>
    </row>
    <row r="280" spans="1:5" ht="13.5">
      <c r="A280" s="38" t="s">
        <v>442</v>
      </c>
      <c r="B280" s="22"/>
      <c r="C280" s="50">
        <v>318</v>
      </c>
      <c r="D280" s="25">
        <v>671.5500000000001</v>
      </c>
      <c r="E280" s="22" t="s">
        <v>565</v>
      </c>
    </row>
    <row r="281" spans="1:5" ht="13.5">
      <c r="A281" s="35" t="s">
        <v>141</v>
      </c>
      <c r="B281" t="s">
        <v>443</v>
      </c>
      <c r="C281" s="20">
        <v>32</v>
      </c>
      <c r="D281" s="19">
        <v>67.2</v>
      </c>
      <c r="E281" t="s">
        <v>700</v>
      </c>
    </row>
    <row r="282" spans="1:5" ht="13.5">
      <c r="A282" s="35" t="s">
        <v>141</v>
      </c>
      <c r="B282" t="s">
        <v>444</v>
      </c>
      <c r="C282" s="20">
        <v>5</v>
      </c>
      <c r="D282" s="20">
        <v>10</v>
      </c>
      <c r="E282" t="s">
        <v>700</v>
      </c>
    </row>
    <row r="283" spans="1:5" ht="13.5">
      <c r="A283" s="35" t="s">
        <v>141</v>
      </c>
      <c r="B283" t="s">
        <v>445</v>
      </c>
      <c r="C283" s="20">
        <v>7</v>
      </c>
      <c r="D283" s="19">
        <v>24.5</v>
      </c>
      <c r="E283" t="s">
        <v>700</v>
      </c>
    </row>
    <row r="284" spans="1:5" ht="13.5">
      <c r="A284" s="38" t="s">
        <v>447</v>
      </c>
      <c r="B284" s="22"/>
      <c r="C284" s="50">
        <v>44</v>
      </c>
      <c r="D284" s="25">
        <v>101.7</v>
      </c>
      <c r="E284" s="22" t="s">
        <v>565</v>
      </c>
    </row>
    <row r="285" spans="1:5" ht="13.5">
      <c r="A285" s="35" t="s">
        <v>142</v>
      </c>
      <c r="B285" t="s">
        <v>448</v>
      </c>
      <c r="C285" s="20">
        <v>170</v>
      </c>
      <c r="D285" s="20">
        <v>357</v>
      </c>
      <c r="E285" t="s">
        <v>700</v>
      </c>
    </row>
    <row r="286" spans="1:5" ht="13.5">
      <c r="A286" s="35" t="s">
        <v>142</v>
      </c>
      <c r="B286" t="s">
        <v>451</v>
      </c>
      <c r="C286" s="20">
        <v>6</v>
      </c>
      <c r="D286" s="20">
        <v>12</v>
      </c>
      <c r="E286" t="s">
        <v>700</v>
      </c>
    </row>
    <row r="287" spans="1:5" ht="13.5">
      <c r="A287" s="35" t="s">
        <v>142</v>
      </c>
      <c r="B287" t="s">
        <v>449</v>
      </c>
      <c r="C287" s="20">
        <v>44</v>
      </c>
      <c r="D287" s="20">
        <v>77</v>
      </c>
      <c r="E287" t="s">
        <v>700</v>
      </c>
    </row>
    <row r="288" spans="1:5" ht="13.5">
      <c r="A288" s="35" t="s">
        <v>142</v>
      </c>
      <c r="B288" t="s">
        <v>450</v>
      </c>
      <c r="C288" s="20">
        <v>21</v>
      </c>
      <c r="D288" s="19">
        <v>73.5</v>
      </c>
      <c r="E288" t="s">
        <v>700</v>
      </c>
    </row>
    <row r="289" spans="1:5" ht="13.5">
      <c r="A289" s="38" t="s">
        <v>452</v>
      </c>
      <c r="B289" s="22"/>
      <c r="C289" s="50">
        <v>241</v>
      </c>
      <c r="D289" s="25">
        <v>519.5</v>
      </c>
      <c r="E289" s="22" t="s">
        <v>565</v>
      </c>
    </row>
    <row r="290" spans="1:5" ht="13.5">
      <c r="A290" s="35" t="s">
        <v>143</v>
      </c>
      <c r="B290" t="s">
        <v>453</v>
      </c>
      <c r="C290" s="20">
        <v>43</v>
      </c>
      <c r="D290" s="19">
        <v>90.3</v>
      </c>
      <c r="E290" t="s">
        <v>700</v>
      </c>
    </row>
    <row r="291" spans="1:5" ht="13.5">
      <c r="A291" s="35" t="s">
        <v>143</v>
      </c>
      <c r="B291" t="s">
        <v>454</v>
      </c>
      <c r="C291" s="20">
        <v>13</v>
      </c>
      <c r="D291" s="19">
        <v>22.75</v>
      </c>
      <c r="E291" t="s">
        <v>700</v>
      </c>
    </row>
    <row r="292" spans="1:5" ht="13.5">
      <c r="A292" s="35" t="s">
        <v>143</v>
      </c>
      <c r="B292" t="s">
        <v>455</v>
      </c>
      <c r="C292" s="20">
        <v>2</v>
      </c>
      <c r="D292" s="20">
        <v>7</v>
      </c>
      <c r="E292" t="s">
        <v>700</v>
      </c>
    </row>
    <row r="293" spans="1:5" ht="13.5">
      <c r="A293" s="38" t="s">
        <v>456</v>
      </c>
      <c r="B293" s="22"/>
      <c r="C293" s="50">
        <v>58</v>
      </c>
      <c r="D293" s="25">
        <v>120.05</v>
      </c>
      <c r="E293" s="22" t="s">
        <v>565</v>
      </c>
    </row>
    <row r="294" spans="1:5" ht="13.5">
      <c r="A294" s="35" t="s">
        <v>144</v>
      </c>
      <c r="B294" t="s">
        <v>457</v>
      </c>
      <c r="C294" s="20">
        <v>53</v>
      </c>
      <c r="D294" s="19">
        <v>116.60000000000001</v>
      </c>
      <c r="E294" t="s">
        <v>700</v>
      </c>
    </row>
    <row r="295" spans="1:5" ht="13.5">
      <c r="A295" s="35" t="s">
        <v>144</v>
      </c>
      <c r="B295" t="s">
        <v>459</v>
      </c>
      <c r="C295" s="20">
        <v>2</v>
      </c>
      <c r="D295" s="20">
        <v>5</v>
      </c>
      <c r="E295" t="s">
        <v>700</v>
      </c>
    </row>
    <row r="296" spans="1:5" ht="13.5">
      <c r="A296" s="35" t="s">
        <v>144</v>
      </c>
      <c r="B296" t="s">
        <v>458</v>
      </c>
      <c r="C296" s="20">
        <v>12</v>
      </c>
      <c r="D296" s="20">
        <v>30</v>
      </c>
      <c r="E296" t="s">
        <v>700</v>
      </c>
    </row>
    <row r="297" spans="1:5" ht="13.5">
      <c r="A297" s="35" t="s">
        <v>144</v>
      </c>
      <c r="B297" t="s">
        <v>460</v>
      </c>
      <c r="C297" s="20">
        <v>17</v>
      </c>
      <c r="D297" s="19">
        <v>29.75</v>
      </c>
      <c r="E297" t="s">
        <v>700</v>
      </c>
    </row>
    <row r="298" spans="1:5" ht="13.5">
      <c r="A298" s="38" t="s">
        <v>461</v>
      </c>
      <c r="B298" s="22"/>
      <c r="C298" s="50">
        <v>84</v>
      </c>
      <c r="D298" s="25">
        <v>181.35000000000002</v>
      </c>
      <c r="E298" s="22" t="s">
        <v>565</v>
      </c>
    </row>
    <row r="299" spans="1:5" ht="13.5">
      <c r="A299" s="35" t="s">
        <v>145</v>
      </c>
      <c r="B299" t="s">
        <v>462</v>
      </c>
      <c r="C299" s="20">
        <v>131</v>
      </c>
      <c r="D299" s="19">
        <v>275.1</v>
      </c>
      <c r="E299" t="s">
        <v>700</v>
      </c>
    </row>
    <row r="300" spans="1:5" ht="13.5">
      <c r="A300" s="35" t="s">
        <v>145</v>
      </c>
      <c r="B300" t="s">
        <v>463</v>
      </c>
      <c r="C300" s="20">
        <v>10</v>
      </c>
      <c r="D300" s="20">
        <v>20</v>
      </c>
      <c r="E300" t="s">
        <v>700</v>
      </c>
    </row>
    <row r="301" spans="1:5" ht="13.5">
      <c r="A301" s="35" t="s">
        <v>145</v>
      </c>
      <c r="B301" t="s">
        <v>464</v>
      </c>
      <c r="C301" s="20">
        <v>33</v>
      </c>
      <c r="D301" s="19">
        <v>57.75</v>
      </c>
      <c r="E301" t="s">
        <v>700</v>
      </c>
    </row>
    <row r="302" spans="1:5" ht="13.5">
      <c r="A302" s="35" t="s">
        <v>145</v>
      </c>
      <c r="B302" t="s">
        <v>467</v>
      </c>
      <c r="C302" s="20">
        <v>18</v>
      </c>
      <c r="D302" s="20">
        <v>36</v>
      </c>
      <c r="E302" t="s">
        <v>700</v>
      </c>
    </row>
    <row r="303" spans="1:5" ht="13.5">
      <c r="A303" s="35" t="s">
        <v>145</v>
      </c>
      <c r="B303" t="s">
        <v>465</v>
      </c>
      <c r="C303" s="20">
        <v>35</v>
      </c>
      <c r="D303" s="19">
        <v>122.5</v>
      </c>
      <c r="E303" t="s">
        <v>700</v>
      </c>
    </row>
    <row r="304" spans="1:5" ht="13.5">
      <c r="A304" s="35" t="s">
        <v>145</v>
      </c>
      <c r="B304" t="s">
        <v>466</v>
      </c>
      <c r="C304" s="20">
        <v>18</v>
      </c>
      <c r="D304" s="20">
        <v>36</v>
      </c>
      <c r="E304" t="s">
        <v>700</v>
      </c>
    </row>
    <row r="305" spans="1:5" ht="13.5">
      <c r="A305" s="35" t="s">
        <v>145</v>
      </c>
      <c r="B305" t="s">
        <v>468</v>
      </c>
      <c r="C305" s="20">
        <v>13</v>
      </c>
      <c r="D305" s="19">
        <v>27.3</v>
      </c>
      <c r="E305" t="s">
        <v>700</v>
      </c>
    </row>
    <row r="306" spans="1:5" ht="13.5">
      <c r="A306" s="38" t="s">
        <v>469</v>
      </c>
      <c r="B306" s="22"/>
      <c r="C306" s="50">
        <v>258</v>
      </c>
      <c r="D306" s="25">
        <v>574.65</v>
      </c>
      <c r="E306" s="22" t="s">
        <v>565</v>
      </c>
    </row>
    <row r="307" spans="1:5" ht="13.5">
      <c r="A307" s="35" t="s">
        <v>146</v>
      </c>
      <c r="B307" t="s">
        <v>470</v>
      </c>
      <c r="C307" s="20">
        <v>418</v>
      </c>
      <c r="D307" s="19">
        <v>877.8000000000001</v>
      </c>
      <c r="E307" t="s">
        <v>700</v>
      </c>
    </row>
    <row r="308" spans="1:5" ht="13.5">
      <c r="A308" s="35" t="s">
        <v>146</v>
      </c>
      <c r="B308" t="s">
        <v>471</v>
      </c>
      <c r="C308" s="20">
        <v>23</v>
      </c>
      <c r="D308" s="19">
        <v>40.25</v>
      </c>
      <c r="E308" t="s">
        <v>700</v>
      </c>
    </row>
    <row r="309" spans="1:5" ht="13.5">
      <c r="A309" s="35" t="s">
        <v>146</v>
      </c>
      <c r="B309" t="s">
        <v>472</v>
      </c>
      <c r="C309" s="20">
        <v>1</v>
      </c>
      <c r="D309" s="19">
        <v>3.5</v>
      </c>
      <c r="E309" t="s">
        <v>700</v>
      </c>
    </row>
    <row r="310" spans="1:5" ht="13.5">
      <c r="A310" s="35" t="s">
        <v>146</v>
      </c>
      <c r="B310" t="s">
        <v>473</v>
      </c>
      <c r="C310" s="20">
        <v>84</v>
      </c>
      <c r="D310" s="19">
        <v>176.4</v>
      </c>
      <c r="E310" t="s">
        <v>700</v>
      </c>
    </row>
    <row r="311" spans="1:5" ht="13.5">
      <c r="A311" s="35" t="s">
        <v>146</v>
      </c>
      <c r="B311" t="s">
        <v>474</v>
      </c>
      <c r="C311" s="20">
        <v>6</v>
      </c>
      <c r="D311" s="19">
        <v>10.5</v>
      </c>
      <c r="E311" t="s">
        <v>700</v>
      </c>
    </row>
    <row r="312" spans="1:5" ht="13.5">
      <c r="A312" s="38" t="s">
        <v>475</v>
      </c>
      <c r="B312" s="22"/>
      <c r="C312" s="50">
        <v>532</v>
      </c>
      <c r="D312" s="25">
        <v>1108.45</v>
      </c>
      <c r="E312" s="22" t="s">
        <v>565</v>
      </c>
    </row>
    <row r="313" spans="1:5" ht="13.5">
      <c r="A313" s="35" t="s">
        <v>147</v>
      </c>
      <c r="B313" t="s">
        <v>476</v>
      </c>
      <c r="C313" s="20">
        <v>25</v>
      </c>
      <c r="D313" s="19">
        <v>52.5</v>
      </c>
      <c r="E313" t="s">
        <v>700</v>
      </c>
    </row>
    <row r="314" spans="1:5" ht="13.5">
      <c r="A314" s="35" t="s">
        <v>147</v>
      </c>
      <c r="B314" t="s">
        <v>477</v>
      </c>
      <c r="C314" s="20">
        <v>11</v>
      </c>
      <c r="D314" s="19">
        <v>19.25</v>
      </c>
      <c r="E314" t="s">
        <v>700</v>
      </c>
    </row>
    <row r="315" spans="1:5" ht="13.5">
      <c r="A315" s="38" t="s">
        <v>478</v>
      </c>
      <c r="B315" s="22"/>
      <c r="C315" s="50">
        <v>36</v>
      </c>
      <c r="D315" s="25">
        <v>71.75</v>
      </c>
      <c r="E315" s="22" t="s">
        <v>565</v>
      </c>
    </row>
    <row r="316" spans="1:5" ht="13.5">
      <c r="A316" s="35" t="s">
        <v>148</v>
      </c>
      <c r="B316" t="s">
        <v>479</v>
      </c>
      <c r="C316" s="20">
        <v>1117</v>
      </c>
      <c r="D316" s="19">
        <v>2345.7000000000003</v>
      </c>
      <c r="E316" t="s">
        <v>700</v>
      </c>
    </row>
    <row r="317" spans="1:5" ht="13.5">
      <c r="A317" s="35" t="s">
        <v>148</v>
      </c>
      <c r="B317" t="s">
        <v>480</v>
      </c>
      <c r="C317" s="20">
        <v>18</v>
      </c>
      <c r="D317" s="20">
        <v>36</v>
      </c>
      <c r="E317" t="s">
        <v>700</v>
      </c>
    </row>
    <row r="318" spans="1:5" ht="13.5">
      <c r="A318" s="35" t="s">
        <v>148</v>
      </c>
      <c r="B318" t="s">
        <v>481</v>
      </c>
      <c r="C318" s="20">
        <v>7</v>
      </c>
      <c r="D318" s="19">
        <v>12.25</v>
      </c>
      <c r="E318" t="s">
        <v>700</v>
      </c>
    </row>
    <row r="319" spans="1:5" ht="13.5">
      <c r="A319" s="35" t="s">
        <v>148</v>
      </c>
      <c r="B319" t="s">
        <v>482</v>
      </c>
      <c r="C319" s="20">
        <v>22</v>
      </c>
      <c r="D319" s="20">
        <v>77</v>
      </c>
      <c r="E319" t="s">
        <v>700</v>
      </c>
    </row>
    <row r="320" spans="1:5" ht="13.5">
      <c r="A320" s="35" t="s">
        <v>148</v>
      </c>
      <c r="B320" t="s">
        <v>483</v>
      </c>
      <c r="C320" s="20">
        <v>38</v>
      </c>
      <c r="D320" s="20">
        <v>76</v>
      </c>
      <c r="E320" t="s">
        <v>700</v>
      </c>
    </row>
    <row r="321" spans="1:5" ht="13.5">
      <c r="A321" s="38" t="s">
        <v>484</v>
      </c>
      <c r="B321" s="22"/>
      <c r="C321" s="50">
        <v>1202</v>
      </c>
      <c r="D321" s="50">
        <v>2546.9500000000003</v>
      </c>
      <c r="E321" s="22" t="s">
        <v>565</v>
      </c>
    </row>
    <row r="322" spans="1:5" ht="13.5">
      <c r="A322" s="35" t="s">
        <v>150</v>
      </c>
      <c r="B322" t="s">
        <v>485</v>
      </c>
      <c r="C322" s="20">
        <v>130</v>
      </c>
      <c r="D322" s="20">
        <v>273</v>
      </c>
      <c r="E322" t="s">
        <v>700</v>
      </c>
    </row>
    <row r="323" spans="1:5" ht="13.5">
      <c r="A323" s="35" t="s">
        <v>150</v>
      </c>
      <c r="B323" t="s">
        <v>486</v>
      </c>
      <c r="C323" s="20">
        <v>3</v>
      </c>
      <c r="D323" s="19">
        <v>5.25</v>
      </c>
      <c r="E323" t="s">
        <v>700</v>
      </c>
    </row>
    <row r="324" spans="1:5" ht="13.5">
      <c r="A324" s="35" t="s">
        <v>150</v>
      </c>
      <c r="B324" t="s">
        <v>487</v>
      </c>
      <c r="C324" s="20">
        <v>13</v>
      </c>
      <c r="D324" s="20">
        <v>26</v>
      </c>
      <c r="E324" t="s">
        <v>700</v>
      </c>
    </row>
    <row r="325" spans="1:5" ht="13.5">
      <c r="A325" s="35" t="s">
        <v>150</v>
      </c>
      <c r="B325" t="s">
        <v>488</v>
      </c>
      <c r="C325" s="20">
        <v>12</v>
      </c>
      <c r="D325" s="20">
        <v>42</v>
      </c>
      <c r="E325" t="s">
        <v>700</v>
      </c>
    </row>
    <row r="326" spans="1:5" ht="13.5">
      <c r="A326" s="38" t="s">
        <v>489</v>
      </c>
      <c r="B326" s="22"/>
      <c r="C326" s="50">
        <v>158</v>
      </c>
      <c r="D326" s="25">
        <v>346.25</v>
      </c>
      <c r="E326" s="22" t="s">
        <v>565</v>
      </c>
    </row>
    <row r="327" spans="1:5" ht="13.5">
      <c r="A327" s="51" t="s">
        <v>151</v>
      </c>
      <c r="B327" s="31"/>
      <c r="C327" s="52">
        <v>3068</v>
      </c>
      <c r="D327" s="33">
        <v>6539.3</v>
      </c>
      <c r="E327" s="31" t="s">
        <v>565</v>
      </c>
    </row>
    <row r="328" spans="1:4" ht="13.5">
      <c r="A328" s="15" t="s">
        <v>152</v>
      </c>
      <c r="C328" s="20"/>
      <c r="D328" s="20"/>
    </row>
    <row r="329" spans="1:5" ht="13.5">
      <c r="A329" s="35" t="s">
        <v>153</v>
      </c>
      <c r="B329" t="s">
        <v>490</v>
      </c>
      <c r="C329" s="20">
        <v>4</v>
      </c>
      <c r="D329" s="19">
        <v>8.4</v>
      </c>
      <c r="E329" t="s">
        <v>700</v>
      </c>
    </row>
    <row r="330" spans="1:5" ht="13.5">
      <c r="A330" s="35" t="s">
        <v>153</v>
      </c>
      <c r="B330" t="s">
        <v>491</v>
      </c>
      <c r="C330" s="20">
        <v>3</v>
      </c>
      <c r="D330" s="20">
        <v>6</v>
      </c>
      <c r="E330" t="s">
        <v>700</v>
      </c>
    </row>
    <row r="331" spans="1:5" ht="13.5">
      <c r="A331" s="38" t="s">
        <v>492</v>
      </c>
      <c r="B331" s="22"/>
      <c r="C331" s="50">
        <v>7</v>
      </c>
      <c r="D331" s="25">
        <v>14.4</v>
      </c>
      <c r="E331" s="22" t="s">
        <v>565</v>
      </c>
    </row>
    <row r="332" spans="1:5" ht="13.5">
      <c r="A332" s="35" t="s">
        <v>154</v>
      </c>
      <c r="B332" t="s">
        <v>493</v>
      </c>
      <c r="C332" s="20">
        <v>14</v>
      </c>
      <c r="D332" s="20">
        <v>28</v>
      </c>
      <c r="E332" t="s">
        <v>700</v>
      </c>
    </row>
    <row r="333" spans="1:5" ht="13.5">
      <c r="A333" s="35" t="s">
        <v>154</v>
      </c>
      <c r="B333" t="s">
        <v>494</v>
      </c>
      <c r="C333" s="20">
        <v>12</v>
      </c>
      <c r="D333" s="20">
        <v>24</v>
      </c>
      <c r="E333" t="s">
        <v>700</v>
      </c>
    </row>
    <row r="334" spans="1:5" ht="13.5">
      <c r="A334" s="38" t="s">
        <v>495</v>
      </c>
      <c r="B334" s="22"/>
      <c r="C334" s="50">
        <v>26</v>
      </c>
      <c r="D334" s="50">
        <v>52</v>
      </c>
      <c r="E334" s="22" t="s">
        <v>565</v>
      </c>
    </row>
    <row r="335" spans="1:5" ht="13.5">
      <c r="A335" s="51" t="s">
        <v>155</v>
      </c>
      <c r="B335" s="31"/>
      <c r="C335" s="52">
        <v>33</v>
      </c>
      <c r="D335" s="33">
        <v>66.4</v>
      </c>
      <c r="E335" s="31" t="s">
        <v>565</v>
      </c>
    </row>
    <row r="336" spans="1:4" ht="13.5">
      <c r="A336" s="15" t="s">
        <v>156</v>
      </c>
      <c r="C336" s="20"/>
      <c r="D336" s="20"/>
    </row>
    <row r="337" spans="1:5" ht="13.5">
      <c r="A337" s="35" t="s">
        <v>157</v>
      </c>
      <c r="B337" t="s">
        <v>496</v>
      </c>
      <c r="C337" s="20">
        <v>8</v>
      </c>
      <c r="D337" s="20">
        <v>16</v>
      </c>
      <c r="E337" t="s">
        <v>700</v>
      </c>
    </row>
    <row r="338" spans="1:5" ht="13.5">
      <c r="A338" s="35" t="s">
        <v>157</v>
      </c>
      <c r="B338" t="s">
        <v>497</v>
      </c>
      <c r="C338" s="20">
        <v>80</v>
      </c>
      <c r="D338" s="20">
        <v>168</v>
      </c>
      <c r="E338" t="s">
        <v>700</v>
      </c>
    </row>
    <row r="339" spans="1:5" ht="13.5">
      <c r="A339" s="35" t="s">
        <v>157</v>
      </c>
      <c r="B339" t="s">
        <v>498</v>
      </c>
      <c r="C339" s="20">
        <v>28</v>
      </c>
      <c r="D339" s="20">
        <v>49</v>
      </c>
      <c r="E339" t="s">
        <v>700</v>
      </c>
    </row>
    <row r="340" spans="1:5" ht="13.5">
      <c r="A340" s="35" t="s">
        <v>157</v>
      </c>
      <c r="B340" t="s">
        <v>499</v>
      </c>
      <c r="C340" s="20">
        <v>54</v>
      </c>
      <c r="D340" s="20">
        <v>189</v>
      </c>
      <c r="E340" t="s">
        <v>700</v>
      </c>
    </row>
    <row r="341" spans="1:5" ht="13.5">
      <c r="A341" s="38" t="s">
        <v>500</v>
      </c>
      <c r="B341" s="22"/>
      <c r="C341" s="50">
        <v>170</v>
      </c>
      <c r="D341" s="50">
        <v>422</v>
      </c>
      <c r="E341" s="22" t="s">
        <v>565</v>
      </c>
    </row>
    <row r="342" spans="1:5" ht="13.5">
      <c r="A342" s="51" t="s">
        <v>158</v>
      </c>
      <c r="B342" s="31"/>
      <c r="C342" s="52">
        <v>170</v>
      </c>
      <c r="D342" s="52">
        <v>422</v>
      </c>
      <c r="E342" s="31" t="s">
        <v>565</v>
      </c>
    </row>
    <row r="343" spans="1:4" ht="13.5">
      <c r="A343" s="15" t="s">
        <v>159</v>
      </c>
      <c r="C343" s="20"/>
      <c r="D343" s="20"/>
    </row>
    <row r="344" spans="1:5" ht="13.5">
      <c r="A344" s="35" t="s">
        <v>164</v>
      </c>
      <c r="B344" t="s">
        <v>513</v>
      </c>
      <c r="C344" s="20">
        <v>4</v>
      </c>
      <c r="D344" s="20">
        <v>8</v>
      </c>
      <c r="E344" t="s">
        <v>700</v>
      </c>
    </row>
    <row r="345" spans="1:5" ht="13.5">
      <c r="A345" s="38" t="s">
        <v>704</v>
      </c>
      <c r="B345" s="22"/>
      <c r="C345" s="50">
        <v>4</v>
      </c>
      <c r="D345" s="50">
        <v>8</v>
      </c>
      <c r="E345" s="22" t="s">
        <v>565</v>
      </c>
    </row>
    <row r="346" spans="1:5" ht="13.5">
      <c r="A346" s="35" t="s">
        <v>170</v>
      </c>
      <c r="B346" t="s">
        <v>513</v>
      </c>
      <c r="C346" s="20">
        <v>4</v>
      </c>
      <c r="D346" s="20">
        <v>24</v>
      </c>
      <c r="E346" t="s">
        <v>700</v>
      </c>
    </row>
    <row r="347" spans="1:5" ht="13.5">
      <c r="A347" s="38" t="s">
        <v>705</v>
      </c>
      <c r="B347" s="22"/>
      <c r="C347" s="50">
        <v>4</v>
      </c>
      <c r="D347" s="50">
        <v>24</v>
      </c>
      <c r="E347" s="22" t="s">
        <v>565</v>
      </c>
    </row>
    <row r="348" spans="1:5" ht="13.5">
      <c r="A348" s="35" t="s">
        <v>175</v>
      </c>
      <c r="B348" t="s">
        <v>501</v>
      </c>
      <c r="C348" s="20">
        <v>223</v>
      </c>
      <c r="D348" s="20">
        <v>0</v>
      </c>
      <c r="E348" t="s">
        <v>700</v>
      </c>
    </row>
    <row r="349" spans="1:5" ht="13.5">
      <c r="A349" s="35" t="s">
        <v>175</v>
      </c>
      <c r="B349" t="s">
        <v>502</v>
      </c>
      <c r="C349" s="20">
        <v>4</v>
      </c>
      <c r="D349" s="20">
        <v>4</v>
      </c>
      <c r="E349" t="s">
        <v>700</v>
      </c>
    </row>
    <row r="350" spans="1:5" ht="13.5">
      <c r="A350" s="38" t="s">
        <v>503</v>
      </c>
      <c r="B350" s="22"/>
      <c r="C350" s="50">
        <v>227</v>
      </c>
      <c r="D350" s="50">
        <v>4</v>
      </c>
      <c r="E350" s="22" t="s">
        <v>700</v>
      </c>
    </row>
    <row r="351" spans="1:5" ht="13.5">
      <c r="A351" s="35" t="s">
        <v>76</v>
      </c>
      <c r="B351" t="s">
        <v>504</v>
      </c>
      <c r="C351" s="20">
        <v>8027</v>
      </c>
      <c r="D351" s="19">
        <v>16856.7</v>
      </c>
      <c r="E351" t="s">
        <v>700</v>
      </c>
    </row>
    <row r="352" spans="1:5" ht="13.5">
      <c r="A352" s="35" t="s">
        <v>76</v>
      </c>
      <c r="B352" t="s">
        <v>512</v>
      </c>
      <c r="C352" s="20">
        <v>202</v>
      </c>
      <c r="D352" s="20">
        <v>101</v>
      </c>
      <c r="E352" t="s">
        <v>700</v>
      </c>
    </row>
    <row r="353" spans="1:5" ht="13.5">
      <c r="A353" s="35" t="s">
        <v>76</v>
      </c>
      <c r="B353" t="s">
        <v>505</v>
      </c>
      <c r="C353" s="20">
        <v>683</v>
      </c>
      <c r="D353" s="19">
        <v>1195.25</v>
      </c>
      <c r="E353" t="s">
        <v>700</v>
      </c>
    </row>
    <row r="354" spans="1:5" ht="13.5">
      <c r="A354" s="35" t="s">
        <v>76</v>
      </c>
      <c r="B354" t="s">
        <v>261</v>
      </c>
      <c r="C354" s="20">
        <v>17</v>
      </c>
      <c r="D354" s="20">
        <v>17</v>
      </c>
      <c r="E354" t="s">
        <v>700</v>
      </c>
    </row>
    <row r="355" spans="1:5" ht="13.5">
      <c r="A355" s="35" t="s">
        <v>76</v>
      </c>
      <c r="B355" t="s">
        <v>362</v>
      </c>
      <c r="C355" s="20">
        <v>1</v>
      </c>
      <c r="D355" s="20">
        <v>1</v>
      </c>
      <c r="E355" t="s">
        <v>706</v>
      </c>
    </row>
    <row r="356" spans="1:5" ht="13.5">
      <c r="A356" s="35" t="s">
        <v>76</v>
      </c>
      <c r="B356" t="s">
        <v>394</v>
      </c>
      <c r="C356" s="20">
        <v>7</v>
      </c>
      <c r="D356" s="20">
        <v>7</v>
      </c>
      <c r="E356" t="s">
        <v>700</v>
      </c>
    </row>
    <row r="357" spans="1:5" ht="13.5">
      <c r="A357" s="35" t="s">
        <v>76</v>
      </c>
      <c r="B357" t="s">
        <v>496</v>
      </c>
      <c r="C357" s="20">
        <v>8</v>
      </c>
      <c r="D357" s="20">
        <v>8</v>
      </c>
      <c r="E357" t="s">
        <v>700</v>
      </c>
    </row>
    <row r="358" spans="1:5" ht="13.5">
      <c r="A358" s="35" t="s">
        <v>76</v>
      </c>
      <c r="B358" t="s">
        <v>264</v>
      </c>
      <c r="C358" s="20">
        <v>6</v>
      </c>
      <c r="D358" s="20">
        <v>6</v>
      </c>
      <c r="E358" t="s">
        <v>700</v>
      </c>
    </row>
    <row r="359" spans="1:5" ht="13.5">
      <c r="A359" s="35" t="s">
        <v>76</v>
      </c>
      <c r="B359" t="s">
        <v>480</v>
      </c>
      <c r="C359" s="20">
        <v>18</v>
      </c>
      <c r="D359" s="20">
        <v>18</v>
      </c>
      <c r="E359" t="s">
        <v>700</v>
      </c>
    </row>
    <row r="360" spans="1:5" ht="13.5">
      <c r="A360" s="35" t="s">
        <v>76</v>
      </c>
      <c r="B360" t="s">
        <v>287</v>
      </c>
      <c r="C360" s="20">
        <v>13</v>
      </c>
      <c r="D360" s="20">
        <v>13</v>
      </c>
      <c r="E360" t="s">
        <v>700</v>
      </c>
    </row>
    <row r="361" spans="1:5" ht="13.5">
      <c r="A361" s="35" t="s">
        <v>76</v>
      </c>
      <c r="B361" t="s">
        <v>506</v>
      </c>
      <c r="C361" s="20">
        <v>118</v>
      </c>
      <c r="D361" s="20">
        <v>413</v>
      </c>
      <c r="E361" t="s">
        <v>700</v>
      </c>
    </row>
    <row r="362" spans="1:5" ht="13.5">
      <c r="A362" s="35" t="s">
        <v>76</v>
      </c>
      <c r="B362" t="s">
        <v>507</v>
      </c>
      <c r="C362" s="20">
        <v>714</v>
      </c>
      <c r="D362" s="20">
        <v>2142</v>
      </c>
      <c r="E362" t="s">
        <v>700</v>
      </c>
    </row>
    <row r="363" spans="1:5" ht="13.5">
      <c r="A363" s="35" t="s">
        <v>76</v>
      </c>
      <c r="B363" t="s">
        <v>384</v>
      </c>
      <c r="C363" s="20">
        <v>2</v>
      </c>
      <c r="D363" s="20">
        <v>2</v>
      </c>
      <c r="E363" t="s">
        <v>700</v>
      </c>
    </row>
    <row r="364" spans="1:5" ht="13.5">
      <c r="A364" s="35" t="s">
        <v>76</v>
      </c>
      <c r="B364" t="s">
        <v>451</v>
      </c>
      <c r="C364" s="20">
        <v>6</v>
      </c>
      <c r="D364" s="20">
        <v>6</v>
      </c>
      <c r="E364" t="s">
        <v>700</v>
      </c>
    </row>
    <row r="365" spans="1:5" ht="13.5">
      <c r="A365" s="35" t="s">
        <v>76</v>
      </c>
      <c r="B365" t="s">
        <v>463</v>
      </c>
      <c r="C365" s="20">
        <v>10</v>
      </c>
      <c r="D365" s="20">
        <v>10</v>
      </c>
      <c r="E365" t="s">
        <v>700</v>
      </c>
    </row>
    <row r="366" spans="1:5" ht="13.5">
      <c r="A366" s="35" t="s">
        <v>76</v>
      </c>
      <c r="B366" t="s">
        <v>416</v>
      </c>
      <c r="C366" s="20">
        <v>3</v>
      </c>
      <c r="D366" s="20">
        <v>3</v>
      </c>
      <c r="E366" t="s">
        <v>700</v>
      </c>
    </row>
    <row r="367" spans="1:5" ht="13.5">
      <c r="A367" s="35" t="s">
        <v>76</v>
      </c>
      <c r="B367" t="s">
        <v>434</v>
      </c>
      <c r="C367" s="20">
        <v>8</v>
      </c>
      <c r="D367" s="20">
        <v>8</v>
      </c>
      <c r="E367" t="s">
        <v>700</v>
      </c>
    </row>
    <row r="368" spans="1:5" ht="13.5">
      <c r="A368" s="35" t="s">
        <v>76</v>
      </c>
      <c r="B368" t="s">
        <v>344</v>
      </c>
      <c r="C368" s="20">
        <v>2</v>
      </c>
      <c r="D368" s="20">
        <v>2</v>
      </c>
      <c r="E368" t="s">
        <v>700</v>
      </c>
    </row>
    <row r="369" spans="1:5" ht="13.5">
      <c r="A369" s="35" t="s">
        <v>76</v>
      </c>
      <c r="B369" t="s">
        <v>401</v>
      </c>
      <c r="C369" s="20">
        <v>5</v>
      </c>
      <c r="D369" s="20">
        <v>5</v>
      </c>
      <c r="E369" t="s">
        <v>700</v>
      </c>
    </row>
    <row r="370" spans="1:5" ht="13.5">
      <c r="A370" s="35" t="s">
        <v>76</v>
      </c>
      <c r="B370" t="s">
        <v>274</v>
      </c>
      <c r="C370" s="20">
        <v>1</v>
      </c>
      <c r="D370" s="20">
        <v>1</v>
      </c>
      <c r="E370" t="s">
        <v>706</v>
      </c>
    </row>
    <row r="371" spans="1:5" ht="13.5">
      <c r="A371" s="35" t="s">
        <v>76</v>
      </c>
      <c r="B371" t="s">
        <v>302</v>
      </c>
      <c r="C371" s="20">
        <v>8</v>
      </c>
      <c r="D371" s="20">
        <v>8</v>
      </c>
      <c r="E371" t="s">
        <v>700</v>
      </c>
    </row>
    <row r="372" spans="1:5" ht="13.5">
      <c r="A372" s="35" t="s">
        <v>76</v>
      </c>
      <c r="B372" t="s">
        <v>315</v>
      </c>
      <c r="C372" s="20">
        <v>5</v>
      </c>
      <c r="D372" s="20">
        <v>5</v>
      </c>
      <c r="E372" t="s">
        <v>700</v>
      </c>
    </row>
    <row r="373" spans="1:5" ht="13.5">
      <c r="A373" s="35" t="s">
        <v>76</v>
      </c>
      <c r="B373" t="s">
        <v>487</v>
      </c>
      <c r="C373" s="20">
        <v>13</v>
      </c>
      <c r="D373" s="20">
        <v>13</v>
      </c>
      <c r="E373" t="s">
        <v>700</v>
      </c>
    </row>
    <row r="374" spans="1:5" ht="13.5">
      <c r="A374" s="35" t="s">
        <v>76</v>
      </c>
      <c r="B374" t="s">
        <v>508</v>
      </c>
      <c r="C374" s="20">
        <v>429</v>
      </c>
      <c r="D374" s="20">
        <v>1716</v>
      </c>
      <c r="E374" t="s">
        <v>700</v>
      </c>
    </row>
    <row r="375" spans="1:5" ht="13.5">
      <c r="A375" s="35" t="s">
        <v>76</v>
      </c>
      <c r="B375" t="s">
        <v>439</v>
      </c>
      <c r="C375" s="20">
        <v>6</v>
      </c>
      <c r="D375" s="20">
        <v>6</v>
      </c>
      <c r="E375" t="s">
        <v>700</v>
      </c>
    </row>
    <row r="376" spans="1:5" ht="13.5">
      <c r="A376" s="35" t="s">
        <v>76</v>
      </c>
      <c r="B376" t="s">
        <v>444</v>
      </c>
      <c r="C376" s="20">
        <v>5</v>
      </c>
      <c r="D376" s="20">
        <v>5</v>
      </c>
      <c r="E376" t="s">
        <v>700</v>
      </c>
    </row>
    <row r="377" spans="1:5" ht="13.5">
      <c r="A377" s="35" t="s">
        <v>76</v>
      </c>
      <c r="B377" t="s">
        <v>359</v>
      </c>
      <c r="C377" s="20">
        <v>3</v>
      </c>
      <c r="D377" s="20">
        <v>3</v>
      </c>
      <c r="E377" t="s">
        <v>700</v>
      </c>
    </row>
    <row r="378" spans="1:5" ht="13.5">
      <c r="A378" s="35" t="s">
        <v>76</v>
      </c>
      <c r="B378" t="s">
        <v>311</v>
      </c>
      <c r="C378" s="20">
        <v>1</v>
      </c>
      <c r="D378" s="19">
        <v>0.5</v>
      </c>
      <c r="E378" t="s">
        <v>700</v>
      </c>
    </row>
    <row r="379" spans="1:5" ht="13.5">
      <c r="A379" s="35" t="s">
        <v>76</v>
      </c>
      <c r="B379" t="s">
        <v>333</v>
      </c>
      <c r="C379" s="20">
        <v>1</v>
      </c>
      <c r="D379" s="20">
        <v>1</v>
      </c>
      <c r="E379" t="s">
        <v>706</v>
      </c>
    </row>
    <row r="380" spans="1:5" ht="13.5">
      <c r="A380" s="35" t="s">
        <v>76</v>
      </c>
      <c r="B380" t="s">
        <v>365</v>
      </c>
      <c r="C380" s="20">
        <v>2</v>
      </c>
      <c r="D380" s="20">
        <v>1</v>
      </c>
      <c r="E380" t="s">
        <v>706</v>
      </c>
    </row>
    <row r="381" spans="1:5" ht="13.5">
      <c r="A381" s="35" t="s">
        <v>76</v>
      </c>
      <c r="B381" t="s">
        <v>397</v>
      </c>
      <c r="C381" s="20">
        <v>2</v>
      </c>
      <c r="D381" s="20">
        <v>1</v>
      </c>
      <c r="E381" t="s">
        <v>706</v>
      </c>
    </row>
    <row r="382" spans="1:5" ht="13.5">
      <c r="A382" s="35" t="s">
        <v>76</v>
      </c>
      <c r="B382" t="s">
        <v>267</v>
      </c>
      <c r="C382" s="20">
        <v>14</v>
      </c>
      <c r="D382" s="20">
        <v>7</v>
      </c>
      <c r="E382" t="s">
        <v>700</v>
      </c>
    </row>
    <row r="383" spans="1:5" ht="13.5">
      <c r="A383" s="35" t="s">
        <v>76</v>
      </c>
      <c r="B383" t="s">
        <v>510</v>
      </c>
      <c r="C383" s="20">
        <v>1216</v>
      </c>
      <c r="D383" s="19">
        <v>5107.2</v>
      </c>
      <c r="E383" t="s">
        <v>700</v>
      </c>
    </row>
    <row r="384" spans="1:5" ht="13.5">
      <c r="A384" s="35" t="s">
        <v>76</v>
      </c>
      <c r="B384" t="s">
        <v>482</v>
      </c>
      <c r="C384" s="20">
        <v>22</v>
      </c>
      <c r="D384" s="20">
        <v>11</v>
      </c>
      <c r="E384" t="s">
        <v>700</v>
      </c>
    </row>
    <row r="385" spans="1:5" ht="13.5">
      <c r="A385" s="35" t="s">
        <v>76</v>
      </c>
      <c r="B385" t="s">
        <v>499</v>
      </c>
      <c r="C385" s="20">
        <v>54</v>
      </c>
      <c r="D385" s="20">
        <v>27</v>
      </c>
      <c r="E385" t="s">
        <v>700</v>
      </c>
    </row>
    <row r="386" spans="1:5" ht="13.5">
      <c r="A386" s="35" t="s">
        <v>76</v>
      </c>
      <c r="B386" t="s">
        <v>402</v>
      </c>
      <c r="C386" s="20">
        <v>3</v>
      </c>
      <c r="D386" s="19">
        <v>1.5</v>
      </c>
      <c r="E386" t="s">
        <v>700</v>
      </c>
    </row>
    <row r="387" spans="1:5" ht="13.5">
      <c r="A387" s="35" t="s">
        <v>76</v>
      </c>
      <c r="B387" t="s">
        <v>345</v>
      </c>
      <c r="C387" s="20">
        <v>4</v>
      </c>
      <c r="D387" s="20">
        <v>2</v>
      </c>
      <c r="E387" t="s">
        <v>700</v>
      </c>
    </row>
    <row r="388" spans="1:5" ht="13.5">
      <c r="A388" s="35" t="s">
        <v>76</v>
      </c>
      <c r="B388" t="s">
        <v>431</v>
      </c>
      <c r="C388" s="20">
        <v>3</v>
      </c>
      <c r="D388" s="19">
        <v>1.5</v>
      </c>
      <c r="E388" t="s">
        <v>700</v>
      </c>
    </row>
    <row r="389" spans="1:5" ht="13.5">
      <c r="A389" s="35" t="s">
        <v>76</v>
      </c>
      <c r="B389" t="s">
        <v>450</v>
      </c>
      <c r="C389" s="20">
        <v>21</v>
      </c>
      <c r="D389" s="19">
        <v>10.5</v>
      </c>
      <c r="E389" t="s">
        <v>700</v>
      </c>
    </row>
    <row r="390" spans="1:5" ht="13.5">
      <c r="A390" s="35" t="s">
        <v>76</v>
      </c>
      <c r="B390" t="s">
        <v>383</v>
      </c>
      <c r="C390" s="20">
        <v>11</v>
      </c>
      <c r="D390" s="19">
        <v>5.5</v>
      </c>
      <c r="E390" t="s">
        <v>700</v>
      </c>
    </row>
    <row r="391" spans="1:5" ht="13.5">
      <c r="A391" s="35" t="s">
        <v>76</v>
      </c>
      <c r="B391" t="s">
        <v>465</v>
      </c>
      <c r="C391" s="20">
        <v>35</v>
      </c>
      <c r="D391" s="19">
        <v>17.5</v>
      </c>
      <c r="E391" t="s">
        <v>700</v>
      </c>
    </row>
    <row r="392" spans="1:5" ht="13.5">
      <c r="A392" s="35" t="s">
        <v>76</v>
      </c>
      <c r="B392" t="s">
        <v>290</v>
      </c>
      <c r="C392" s="20">
        <v>40</v>
      </c>
      <c r="D392" s="20">
        <v>20</v>
      </c>
      <c r="E392" t="s">
        <v>700</v>
      </c>
    </row>
    <row r="393" spans="1:5" ht="13.5">
      <c r="A393" s="35" t="s">
        <v>76</v>
      </c>
      <c r="B393" t="s">
        <v>418</v>
      </c>
      <c r="C393" s="20">
        <v>40</v>
      </c>
      <c r="D393" s="20">
        <v>20</v>
      </c>
      <c r="E393" t="s">
        <v>700</v>
      </c>
    </row>
    <row r="394" spans="1:5" ht="13.5">
      <c r="A394" s="35" t="s">
        <v>76</v>
      </c>
      <c r="B394" t="s">
        <v>440</v>
      </c>
      <c r="C394" s="20">
        <v>5</v>
      </c>
      <c r="D394" s="19">
        <v>2.5</v>
      </c>
      <c r="E394" t="s">
        <v>700</v>
      </c>
    </row>
    <row r="395" spans="1:5" ht="13.5">
      <c r="A395" s="35" t="s">
        <v>76</v>
      </c>
      <c r="B395" t="s">
        <v>445</v>
      </c>
      <c r="C395" s="20">
        <v>7</v>
      </c>
      <c r="D395" s="19">
        <v>3.5</v>
      </c>
      <c r="E395" t="s">
        <v>700</v>
      </c>
    </row>
    <row r="396" spans="1:5" ht="13.5">
      <c r="A396" s="35" t="s">
        <v>76</v>
      </c>
      <c r="B396" t="s">
        <v>472</v>
      </c>
      <c r="C396" s="20">
        <v>1</v>
      </c>
      <c r="D396" s="19">
        <v>0.5</v>
      </c>
      <c r="E396" t="s">
        <v>700</v>
      </c>
    </row>
    <row r="397" spans="1:5" ht="13.5">
      <c r="A397" s="35" t="s">
        <v>76</v>
      </c>
      <c r="B397" t="s">
        <v>316</v>
      </c>
      <c r="C397" s="20">
        <v>4</v>
      </c>
      <c r="D397" s="20">
        <v>2</v>
      </c>
      <c r="E397" t="s">
        <v>700</v>
      </c>
    </row>
    <row r="398" spans="1:5" ht="13.5">
      <c r="A398" s="35" t="s">
        <v>76</v>
      </c>
      <c r="B398" t="s">
        <v>488</v>
      </c>
      <c r="C398" s="20">
        <v>12</v>
      </c>
      <c r="D398" s="20">
        <v>6</v>
      </c>
      <c r="E398" t="s">
        <v>700</v>
      </c>
    </row>
    <row r="399" spans="1:5" ht="13.5">
      <c r="A399" s="35" t="s">
        <v>76</v>
      </c>
      <c r="B399" t="s">
        <v>283</v>
      </c>
      <c r="C399" s="20">
        <v>4</v>
      </c>
      <c r="D399" s="20">
        <v>2</v>
      </c>
      <c r="E399" t="s">
        <v>700</v>
      </c>
    </row>
    <row r="400" spans="1:5" ht="13.5">
      <c r="A400" s="35" t="s">
        <v>76</v>
      </c>
      <c r="B400" t="s">
        <v>455</v>
      </c>
      <c r="C400" s="20">
        <v>2</v>
      </c>
      <c r="D400" s="20">
        <v>1</v>
      </c>
      <c r="E400" t="s">
        <v>706</v>
      </c>
    </row>
    <row r="401" spans="1:5" ht="13.5">
      <c r="A401" s="35" t="s">
        <v>76</v>
      </c>
      <c r="B401" t="s">
        <v>310</v>
      </c>
      <c r="C401" s="20">
        <v>3</v>
      </c>
      <c r="D401" s="19">
        <v>1.5</v>
      </c>
      <c r="E401" t="s">
        <v>700</v>
      </c>
    </row>
    <row r="402" spans="1:5" ht="13.5">
      <c r="A402" s="35" t="s">
        <v>76</v>
      </c>
      <c r="B402" t="s">
        <v>321</v>
      </c>
      <c r="C402" s="20">
        <v>2</v>
      </c>
      <c r="D402" s="20">
        <v>1</v>
      </c>
      <c r="E402" t="s">
        <v>706</v>
      </c>
    </row>
    <row r="403" spans="1:5" ht="13.5">
      <c r="A403" s="35" t="s">
        <v>76</v>
      </c>
      <c r="B403" t="s">
        <v>332</v>
      </c>
      <c r="C403" s="20">
        <v>5</v>
      </c>
      <c r="D403" s="19">
        <v>2.5</v>
      </c>
      <c r="E403" t="s">
        <v>700</v>
      </c>
    </row>
    <row r="404" spans="1:5" ht="13.5">
      <c r="A404" s="35" t="s">
        <v>76</v>
      </c>
      <c r="B404" t="s">
        <v>511</v>
      </c>
      <c r="C404" s="20">
        <v>406</v>
      </c>
      <c r="D404" s="19">
        <v>852.6</v>
      </c>
      <c r="E404" t="s">
        <v>700</v>
      </c>
    </row>
    <row r="405" spans="1:5" ht="13.5">
      <c r="A405" s="35" t="s">
        <v>76</v>
      </c>
      <c r="B405" t="s">
        <v>361</v>
      </c>
      <c r="C405" s="20">
        <v>8</v>
      </c>
      <c r="D405" s="20">
        <v>4</v>
      </c>
      <c r="E405" t="s">
        <v>700</v>
      </c>
    </row>
    <row r="406" spans="1:5" ht="13.5">
      <c r="A406" s="35" t="s">
        <v>76</v>
      </c>
      <c r="B406" t="s">
        <v>270</v>
      </c>
      <c r="C406" s="20">
        <v>2</v>
      </c>
      <c r="D406" s="20">
        <v>1</v>
      </c>
      <c r="E406" t="s">
        <v>706</v>
      </c>
    </row>
    <row r="407" spans="1:5" ht="13.5">
      <c r="A407" s="35" t="s">
        <v>76</v>
      </c>
      <c r="B407" t="s">
        <v>406</v>
      </c>
      <c r="C407" s="20">
        <v>5</v>
      </c>
      <c r="D407" s="20">
        <v>5</v>
      </c>
      <c r="E407" t="s">
        <v>700</v>
      </c>
    </row>
    <row r="408" spans="1:5" ht="13.5">
      <c r="A408" s="35" t="s">
        <v>76</v>
      </c>
      <c r="B408" t="s">
        <v>426</v>
      </c>
      <c r="C408" s="20">
        <v>1</v>
      </c>
      <c r="D408" s="20">
        <v>1</v>
      </c>
      <c r="E408" t="s">
        <v>706</v>
      </c>
    </row>
    <row r="409" spans="1:5" ht="13.5">
      <c r="A409" s="35" t="s">
        <v>76</v>
      </c>
      <c r="B409" t="s">
        <v>412</v>
      </c>
      <c r="C409" s="20">
        <v>2</v>
      </c>
      <c r="D409" s="20">
        <v>1</v>
      </c>
      <c r="E409" t="s">
        <v>706</v>
      </c>
    </row>
    <row r="410" spans="1:5" ht="13.5">
      <c r="A410" s="35" t="s">
        <v>76</v>
      </c>
      <c r="B410" t="s">
        <v>390</v>
      </c>
      <c r="C410" s="20">
        <v>4</v>
      </c>
      <c r="D410" s="20">
        <v>2</v>
      </c>
      <c r="E410" t="s">
        <v>700</v>
      </c>
    </row>
    <row r="411" spans="1:5" ht="13.5">
      <c r="A411" s="35" t="s">
        <v>76</v>
      </c>
      <c r="B411" t="s">
        <v>509</v>
      </c>
      <c r="C411" s="20">
        <v>66</v>
      </c>
      <c r="D411" s="20">
        <v>165</v>
      </c>
      <c r="E411" t="s">
        <v>700</v>
      </c>
    </row>
    <row r="412" spans="1:5" ht="13.5">
      <c r="A412" s="35" t="s">
        <v>76</v>
      </c>
      <c r="B412" t="s">
        <v>280</v>
      </c>
      <c r="C412" s="20">
        <v>6</v>
      </c>
      <c r="D412" s="20">
        <v>6</v>
      </c>
      <c r="E412" t="s">
        <v>700</v>
      </c>
    </row>
    <row r="413" spans="1:5" ht="13.5">
      <c r="A413" s="35" t="s">
        <v>76</v>
      </c>
      <c r="B413" t="s">
        <v>348</v>
      </c>
      <c r="C413" s="20">
        <v>27</v>
      </c>
      <c r="D413" s="20">
        <v>27</v>
      </c>
      <c r="E413" t="s">
        <v>700</v>
      </c>
    </row>
    <row r="414" spans="1:5" ht="13.5">
      <c r="A414" s="35" t="s">
        <v>76</v>
      </c>
      <c r="B414" t="s">
        <v>349</v>
      </c>
      <c r="C414" s="20">
        <v>2</v>
      </c>
      <c r="D414" s="20">
        <v>1</v>
      </c>
      <c r="E414" t="s">
        <v>706</v>
      </c>
    </row>
    <row r="415" spans="1:5" ht="13.5">
      <c r="A415" s="35" t="s">
        <v>76</v>
      </c>
      <c r="B415" t="s">
        <v>336</v>
      </c>
      <c r="C415" s="20">
        <v>1</v>
      </c>
      <c r="D415" s="19">
        <v>0.5</v>
      </c>
      <c r="E415" t="s">
        <v>700</v>
      </c>
    </row>
    <row r="416" spans="1:5" ht="13.5">
      <c r="A416" s="35" t="s">
        <v>76</v>
      </c>
      <c r="B416" t="s">
        <v>329</v>
      </c>
      <c r="C416" s="20">
        <v>12</v>
      </c>
      <c r="D416" s="20">
        <v>6</v>
      </c>
      <c r="E416" t="s">
        <v>700</v>
      </c>
    </row>
    <row r="417" spans="1:5" ht="13.5">
      <c r="A417" s="35" t="s">
        <v>76</v>
      </c>
      <c r="B417" t="s">
        <v>375</v>
      </c>
      <c r="C417" s="20">
        <v>2</v>
      </c>
      <c r="D417" s="20">
        <v>1</v>
      </c>
      <c r="E417" t="s">
        <v>706</v>
      </c>
    </row>
    <row r="418" spans="1:5" ht="13.5">
      <c r="A418" s="35" t="s">
        <v>76</v>
      </c>
      <c r="B418" t="s">
        <v>459</v>
      </c>
      <c r="C418" s="20">
        <v>2</v>
      </c>
      <c r="D418" s="20">
        <v>2</v>
      </c>
      <c r="E418" t="s">
        <v>700</v>
      </c>
    </row>
    <row r="419" spans="1:5" ht="13.5">
      <c r="A419" s="35" t="s">
        <v>76</v>
      </c>
      <c r="B419" t="s">
        <v>458</v>
      </c>
      <c r="C419" s="20">
        <v>12</v>
      </c>
      <c r="D419" s="20">
        <v>12</v>
      </c>
      <c r="E419" t="s">
        <v>700</v>
      </c>
    </row>
    <row r="420" spans="1:5" ht="13.5">
      <c r="A420" s="38" t="s">
        <v>263</v>
      </c>
      <c r="B420" s="22"/>
      <c r="C420" s="50">
        <v>12392</v>
      </c>
      <c r="D420" s="25">
        <v>28914.75</v>
      </c>
      <c r="E420" s="22" t="s">
        <v>700</v>
      </c>
    </row>
    <row r="421" spans="1:5" ht="13.5">
      <c r="A421" s="51" t="s">
        <v>176</v>
      </c>
      <c r="B421" s="31"/>
      <c r="C421" s="52">
        <v>12092</v>
      </c>
      <c r="D421" s="33">
        <v>860.8463868603068</v>
      </c>
      <c r="E421" s="31" t="s">
        <v>700</v>
      </c>
    </row>
    <row r="422" spans="1:5" ht="13.5">
      <c r="A422" s="41" t="s">
        <v>177</v>
      </c>
      <c r="B422" s="41"/>
      <c r="C422" s="76">
        <v>22179</v>
      </c>
      <c r="D422" s="43">
        <v>1532.0908</v>
      </c>
      <c r="E422" s="41" t="s">
        <v>700</v>
      </c>
    </row>
    <row r="423" spans="1:4" ht="13.5">
      <c r="A423" s="14" t="s">
        <v>23</v>
      </c>
      <c r="C423" s="20"/>
      <c r="D423" s="20"/>
    </row>
    <row r="424" spans="1:4" ht="13.5">
      <c r="A424" s="15" t="s">
        <v>178</v>
      </c>
      <c r="C424" s="20"/>
      <c r="D424" s="20"/>
    </row>
    <row r="425" spans="1:5" ht="13.5">
      <c r="A425" s="35" t="s">
        <v>178</v>
      </c>
      <c r="B425" t="s">
        <v>514</v>
      </c>
      <c r="C425" s="20">
        <v>293</v>
      </c>
      <c r="D425" s="20">
        <v>293</v>
      </c>
      <c r="E425" t="s">
        <v>701</v>
      </c>
    </row>
    <row r="426" spans="1:5" ht="13.5">
      <c r="A426" s="35" t="s">
        <v>178</v>
      </c>
      <c r="B426" t="s">
        <v>515</v>
      </c>
      <c r="C426" s="20">
        <v>1032</v>
      </c>
      <c r="D426" s="19">
        <v>464.40000000000003</v>
      </c>
      <c r="E426" t="s">
        <v>701</v>
      </c>
    </row>
    <row r="427" spans="1:5" ht="13.5">
      <c r="A427" s="35" t="s">
        <v>178</v>
      </c>
      <c r="B427" t="s">
        <v>516</v>
      </c>
      <c r="C427" s="20">
        <v>77</v>
      </c>
      <c r="D427" s="19">
        <v>69.3</v>
      </c>
      <c r="E427" t="s">
        <v>701</v>
      </c>
    </row>
    <row r="428" spans="1:5" ht="13.5">
      <c r="A428" s="35" t="s">
        <v>178</v>
      </c>
      <c r="B428" t="s">
        <v>517</v>
      </c>
      <c r="C428" s="20">
        <v>65</v>
      </c>
      <c r="D428" s="19">
        <v>32.5</v>
      </c>
      <c r="E428" t="s">
        <v>701</v>
      </c>
    </row>
    <row r="429" spans="1:5" ht="13.5">
      <c r="A429" s="38" t="s">
        <v>180</v>
      </c>
      <c r="B429" s="22"/>
      <c r="C429" s="50">
        <v>1467</v>
      </c>
      <c r="D429" s="25">
        <v>859.2</v>
      </c>
      <c r="E429" s="22" t="s">
        <v>701</v>
      </c>
    </row>
    <row r="430" spans="1:5" ht="13.5">
      <c r="A430" s="51" t="s">
        <v>180</v>
      </c>
      <c r="B430" s="31"/>
      <c r="C430" s="52">
        <v>1467</v>
      </c>
      <c r="D430" s="33">
        <v>859.2</v>
      </c>
      <c r="E430" s="31" t="s">
        <v>701</v>
      </c>
    </row>
    <row r="431" spans="1:5" ht="13.5">
      <c r="A431" s="41" t="s">
        <v>181</v>
      </c>
      <c r="B431" s="41"/>
      <c r="C431" s="76">
        <v>1467</v>
      </c>
      <c r="D431" s="43">
        <v>859.2</v>
      </c>
      <c r="E431" s="41" t="s">
        <v>701</v>
      </c>
    </row>
    <row r="432" spans="1:4" ht="13.5">
      <c r="A432" s="14" t="s">
        <v>24</v>
      </c>
      <c r="C432" s="20"/>
      <c r="D432" s="20"/>
    </row>
    <row r="433" spans="1:4" ht="13.5">
      <c r="A433" s="15" t="s">
        <v>182</v>
      </c>
      <c r="C433" s="20"/>
      <c r="D433" s="20"/>
    </row>
    <row r="434" spans="1:5" ht="13.5">
      <c r="A434" s="35" t="s">
        <v>183</v>
      </c>
      <c r="B434" t="s">
        <v>518</v>
      </c>
      <c r="C434" s="20">
        <v>110</v>
      </c>
      <c r="D434" s="20">
        <v>715</v>
      </c>
      <c r="E434" t="s">
        <v>700</v>
      </c>
    </row>
    <row r="435" spans="1:5" ht="13.5">
      <c r="A435" s="35" t="s">
        <v>183</v>
      </c>
      <c r="B435" t="s">
        <v>519</v>
      </c>
      <c r="C435" s="20">
        <v>20</v>
      </c>
      <c r="D435" s="19">
        <v>507.2</v>
      </c>
      <c r="E435" t="s">
        <v>700</v>
      </c>
    </row>
    <row r="436" spans="1:5" ht="13.5">
      <c r="A436" s="38" t="s">
        <v>520</v>
      </c>
      <c r="B436" s="22"/>
      <c r="C436" s="50">
        <v>130</v>
      </c>
      <c r="D436" s="25">
        <v>1222.2</v>
      </c>
      <c r="E436" s="22" t="s">
        <v>565</v>
      </c>
    </row>
    <row r="437" spans="1:5" ht="13.5">
      <c r="A437" s="35" t="s">
        <v>184</v>
      </c>
      <c r="B437" t="s">
        <v>521</v>
      </c>
      <c r="C437" s="20">
        <v>3</v>
      </c>
      <c r="D437" s="19">
        <v>76.08</v>
      </c>
      <c r="E437" t="s">
        <v>700</v>
      </c>
    </row>
    <row r="438" spans="1:5" ht="13.5">
      <c r="A438" s="38" t="s">
        <v>522</v>
      </c>
      <c r="B438" s="22"/>
      <c r="C438" s="50">
        <v>3</v>
      </c>
      <c r="D438" s="25">
        <v>76.08</v>
      </c>
      <c r="E438" s="22" t="s">
        <v>565</v>
      </c>
    </row>
    <row r="439" spans="1:5" ht="13.5">
      <c r="A439" s="35" t="s">
        <v>185</v>
      </c>
      <c r="B439" t="s">
        <v>358</v>
      </c>
      <c r="C439" s="20">
        <v>87</v>
      </c>
      <c r="D439" s="20">
        <v>87</v>
      </c>
      <c r="E439" t="s">
        <v>700</v>
      </c>
    </row>
    <row r="440" spans="1:5" ht="13.5">
      <c r="A440" s="35" t="s">
        <v>185</v>
      </c>
      <c r="B440" t="s">
        <v>523</v>
      </c>
      <c r="C440" s="20">
        <v>177</v>
      </c>
      <c r="D440" s="19">
        <v>1150.5</v>
      </c>
      <c r="E440" t="s">
        <v>700</v>
      </c>
    </row>
    <row r="441" spans="1:5" ht="13.5">
      <c r="A441" s="35" t="s">
        <v>185</v>
      </c>
      <c r="B441" t="s">
        <v>524</v>
      </c>
      <c r="C441" s="20">
        <v>21</v>
      </c>
      <c r="D441" s="19">
        <v>532.56</v>
      </c>
      <c r="E441" t="s">
        <v>700</v>
      </c>
    </row>
    <row r="442" spans="1:5" ht="13.5">
      <c r="A442" s="35" t="s">
        <v>185</v>
      </c>
      <c r="B442" t="s">
        <v>525</v>
      </c>
      <c r="C442" s="20">
        <v>1</v>
      </c>
      <c r="D442" s="20">
        <v>5</v>
      </c>
      <c r="E442" t="s">
        <v>700</v>
      </c>
    </row>
    <row r="443" spans="1:5" ht="13.5">
      <c r="A443" s="35" t="s">
        <v>185</v>
      </c>
      <c r="B443" t="s">
        <v>526</v>
      </c>
      <c r="C443" s="20">
        <v>31</v>
      </c>
      <c r="D443" s="20">
        <v>31</v>
      </c>
      <c r="E443" t="s">
        <v>700</v>
      </c>
    </row>
    <row r="444" spans="1:5" ht="13.5">
      <c r="A444" s="35" t="s">
        <v>185</v>
      </c>
      <c r="B444" t="s">
        <v>527</v>
      </c>
      <c r="C444" s="20">
        <v>17</v>
      </c>
      <c r="D444" s="20">
        <v>85</v>
      </c>
      <c r="E444" t="s">
        <v>700</v>
      </c>
    </row>
    <row r="445" spans="1:5" ht="13.5">
      <c r="A445" s="35" t="s">
        <v>185</v>
      </c>
      <c r="B445" t="s">
        <v>528</v>
      </c>
      <c r="C445" s="20">
        <v>42</v>
      </c>
      <c r="D445" s="20">
        <v>210</v>
      </c>
      <c r="E445" t="s">
        <v>700</v>
      </c>
    </row>
    <row r="446" spans="1:5" ht="13.5">
      <c r="A446" s="38" t="s">
        <v>529</v>
      </c>
      <c r="B446" s="22"/>
      <c r="C446" s="50">
        <v>376</v>
      </c>
      <c r="D446" s="25">
        <v>112.6269716088328</v>
      </c>
      <c r="E446" s="22" t="s">
        <v>700</v>
      </c>
    </row>
    <row r="447" spans="1:5" ht="13.5">
      <c r="A447" s="35" t="s">
        <v>186</v>
      </c>
      <c r="B447" t="s">
        <v>530</v>
      </c>
      <c r="C447" s="20">
        <v>1</v>
      </c>
      <c r="D447" s="20">
        <v>1</v>
      </c>
      <c r="E447" t="s">
        <v>706</v>
      </c>
    </row>
    <row r="448" spans="1:5" ht="13.5">
      <c r="A448" s="35" t="s">
        <v>186</v>
      </c>
      <c r="B448" t="s">
        <v>531</v>
      </c>
      <c r="C448" s="20">
        <v>5</v>
      </c>
      <c r="D448" s="20">
        <v>5</v>
      </c>
      <c r="E448" t="s">
        <v>700</v>
      </c>
    </row>
    <row r="449" spans="1:5" ht="13.5">
      <c r="A449" s="35" t="s">
        <v>186</v>
      </c>
      <c r="B449" t="s">
        <v>532</v>
      </c>
      <c r="C449" s="20">
        <v>37</v>
      </c>
      <c r="D449" s="19">
        <v>240.5</v>
      </c>
      <c r="E449" t="s">
        <v>700</v>
      </c>
    </row>
    <row r="450" spans="1:5" ht="13.5">
      <c r="A450" s="38" t="s">
        <v>533</v>
      </c>
      <c r="B450" s="22"/>
      <c r="C450" s="50">
        <v>43</v>
      </c>
      <c r="D450" s="25">
        <v>15.483438485804417</v>
      </c>
      <c r="E450" s="22" t="s">
        <v>700</v>
      </c>
    </row>
    <row r="451" spans="1:5" ht="13.5">
      <c r="A451" s="51" t="s">
        <v>187</v>
      </c>
      <c r="B451" s="31"/>
      <c r="C451" s="52">
        <v>465</v>
      </c>
      <c r="D451" s="33">
        <v>179.3044</v>
      </c>
      <c r="E451" s="31" t="s">
        <v>700</v>
      </c>
    </row>
    <row r="452" spans="1:4" ht="13.5">
      <c r="A452" s="15" t="s">
        <v>188</v>
      </c>
      <c r="C452" s="20"/>
      <c r="D452" s="20"/>
    </row>
    <row r="453" spans="1:5" ht="13.5">
      <c r="A453" s="35" t="s">
        <v>189</v>
      </c>
      <c r="B453" t="s">
        <v>534</v>
      </c>
      <c r="C453" s="20">
        <v>12</v>
      </c>
      <c r="D453" s="20">
        <v>72</v>
      </c>
      <c r="E453" t="s">
        <v>700</v>
      </c>
    </row>
    <row r="454" spans="1:5" ht="13.5">
      <c r="A454" s="38" t="s">
        <v>535</v>
      </c>
      <c r="B454" s="22"/>
      <c r="C454" s="50">
        <v>12</v>
      </c>
      <c r="D454" s="50">
        <v>72</v>
      </c>
      <c r="E454" s="22" t="s">
        <v>565</v>
      </c>
    </row>
    <row r="455" spans="1:5" ht="13.5">
      <c r="A455" s="35" t="s">
        <v>190</v>
      </c>
      <c r="B455" t="s">
        <v>536</v>
      </c>
      <c r="C455" s="20">
        <v>27</v>
      </c>
      <c r="D455" s="20">
        <v>162</v>
      </c>
      <c r="E455" t="s">
        <v>700</v>
      </c>
    </row>
    <row r="456" spans="1:5" ht="13.5">
      <c r="A456" s="38" t="s">
        <v>537</v>
      </c>
      <c r="B456" s="22"/>
      <c r="C456" s="50">
        <v>27</v>
      </c>
      <c r="D456" s="50">
        <v>162</v>
      </c>
      <c r="E456" s="22" t="s">
        <v>565</v>
      </c>
    </row>
    <row r="457" spans="1:5" ht="13.5">
      <c r="A457" s="35" t="s">
        <v>191</v>
      </c>
      <c r="B457" t="s">
        <v>538</v>
      </c>
      <c r="C457" s="20">
        <v>23</v>
      </c>
      <c r="D457" s="20">
        <v>138</v>
      </c>
      <c r="E457" t="s">
        <v>700</v>
      </c>
    </row>
    <row r="458" spans="1:5" ht="13.5">
      <c r="A458" s="38" t="s">
        <v>539</v>
      </c>
      <c r="B458" s="22"/>
      <c r="C458" s="50">
        <v>23</v>
      </c>
      <c r="D458" s="50">
        <v>138</v>
      </c>
      <c r="E458" s="22" t="s">
        <v>565</v>
      </c>
    </row>
    <row r="459" spans="1:5" ht="13.5">
      <c r="A459" s="51" t="s">
        <v>192</v>
      </c>
      <c r="B459" s="31"/>
      <c r="C459" s="52">
        <v>62</v>
      </c>
      <c r="D459" s="52">
        <v>372</v>
      </c>
      <c r="E459" s="31" t="s">
        <v>565</v>
      </c>
    </row>
    <row r="460" spans="1:4" ht="13.5">
      <c r="A460" s="15" t="s">
        <v>193</v>
      </c>
      <c r="C460" s="20"/>
      <c r="D460" s="20"/>
    </row>
    <row r="461" spans="1:5" ht="13.5">
      <c r="A461" s="35" t="s">
        <v>194</v>
      </c>
      <c r="B461" t="s">
        <v>540</v>
      </c>
      <c r="C461" s="20">
        <v>91</v>
      </c>
      <c r="D461" s="20">
        <v>546</v>
      </c>
      <c r="E461" t="s">
        <v>700</v>
      </c>
    </row>
    <row r="462" spans="1:5" ht="13.5">
      <c r="A462" s="35" t="s">
        <v>194</v>
      </c>
      <c r="B462" t="s">
        <v>541</v>
      </c>
      <c r="C462" s="20">
        <v>1</v>
      </c>
      <c r="D462" s="19">
        <v>25.36</v>
      </c>
      <c r="E462" t="s">
        <v>700</v>
      </c>
    </row>
    <row r="463" spans="1:5" ht="13.5">
      <c r="A463" s="38" t="s">
        <v>542</v>
      </c>
      <c r="B463" s="22"/>
      <c r="C463" s="50">
        <v>92</v>
      </c>
      <c r="D463" s="25">
        <v>571.36</v>
      </c>
      <c r="E463" s="22" t="s">
        <v>565</v>
      </c>
    </row>
    <row r="464" spans="1:5" ht="13.5">
      <c r="A464" s="35" t="s">
        <v>195</v>
      </c>
      <c r="B464" t="s">
        <v>543</v>
      </c>
      <c r="C464" s="20">
        <v>18</v>
      </c>
      <c r="D464" s="20">
        <v>108</v>
      </c>
      <c r="E464" t="s">
        <v>700</v>
      </c>
    </row>
    <row r="465" spans="1:5" ht="13.5">
      <c r="A465" s="38" t="s">
        <v>544</v>
      </c>
      <c r="B465" s="22"/>
      <c r="C465" s="50">
        <v>18</v>
      </c>
      <c r="D465" s="50">
        <v>108</v>
      </c>
      <c r="E465" s="22" t="s">
        <v>565</v>
      </c>
    </row>
    <row r="466" spans="1:5" ht="13.5">
      <c r="A466" s="35" t="s">
        <v>196</v>
      </c>
      <c r="B466" t="s">
        <v>545</v>
      </c>
      <c r="C466" s="20">
        <v>41</v>
      </c>
      <c r="D466" s="20">
        <v>246</v>
      </c>
      <c r="E466" t="s">
        <v>700</v>
      </c>
    </row>
    <row r="467" spans="1:5" ht="13.5">
      <c r="A467" s="38" t="s">
        <v>546</v>
      </c>
      <c r="B467" s="22"/>
      <c r="C467" s="50">
        <v>41</v>
      </c>
      <c r="D467" s="50">
        <v>246</v>
      </c>
      <c r="E467" s="22" t="s">
        <v>565</v>
      </c>
    </row>
    <row r="468" spans="1:5" ht="13.5">
      <c r="A468" s="51" t="s">
        <v>197</v>
      </c>
      <c r="B468" s="31"/>
      <c r="C468" s="52">
        <v>151</v>
      </c>
      <c r="D468" s="33">
        <v>925.4</v>
      </c>
      <c r="E468" s="31" t="s">
        <v>565</v>
      </c>
    </row>
    <row r="469" spans="1:5" ht="13.5">
      <c r="A469" s="41" t="s">
        <v>198</v>
      </c>
      <c r="B469" s="41"/>
      <c r="C469" s="76">
        <v>678</v>
      </c>
      <c r="D469" s="43">
        <v>230.4621</v>
      </c>
      <c r="E469" s="41" t="s">
        <v>700</v>
      </c>
    </row>
    <row r="470" spans="1:4" ht="13.5">
      <c r="A470" s="14" t="s">
        <v>25</v>
      </c>
      <c r="C470" s="20"/>
      <c r="D470" s="20"/>
    </row>
    <row r="471" spans="1:5" ht="13.5">
      <c r="A471" s="15" t="s">
        <v>199</v>
      </c>
      <c r="B471" t="s">
        <v>547</v>
      </c>
      <c r="C471" s="20">
        <v>40</v>
      </c>
      <c r="D471" s="20">
        <v>240</v>
      </c>
      <c r="E471" t="s">
        <v>700</v>
      </c>
    </row>
    <row r="472" spans="1:5" ht="13.5">
      <c r="A472" s="15" t="s">
        <v>199</v>
      </c>
      <c r="B472" t="s">
        <v>548</v>
      </c>
      <c r="C472" s="20">
        <v>2</v>
      </c>
      <c r="D472" s="20">
        <v>2</v>
      </c>
      <c r="E472" t="s">
        <v>700</v>
      </c>
    </row>
    <row r="473" spans="1:5" ht="13.5">
      <c r="A473" s="23" t="s">
        <v>549</v>
      </c>
      <c r="B473" s="22"/>
      <c r="C473" s="50">
        <v>42</v>
      </c>
      <c r="D473" s="25">
        <v>11.46372239747634</v>
      </c>
      <c r="E473" s="22" t="s">
        <v>700</v>
      </c>
    </row>
    <row r="474" spans="1:5" ht="13.5">
      <c r="A474" s="41" t="s">
        <v>550</v>
      </c>
      <c r="B474" s="41"/>
      <c r="C474" s="76">
        <v>42</v>
      </c>
      <c r="D474" s="43">
        <v>11.4637</v>
      </c>
      <c r="E474" s="41" t="s">
        <v>700</v>
      </c>
    </row>
    <row r="475" spans="1:5" ht="13.5">
      <c r="A475" s="41" t="s">
        <v>26</v>
      </c>
      <c r="B475" s="41"/>
      <c r="C475" s="76">
        <v>29112</v>
      </c>
      <c r="D475" s="43">
        <v>5245.8865</v>
      </c>
      <c r="E475" s="41" t="s">
        <v>700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1"/>
  <sheetViews>
    <sheetView workbookViewId="0" topLeftCell="A1">
      <selection activeCell="A272" sqref="A272"/>
    </sheetView>
  </sheetViews>
  <sheetFormatPr defaultColWidth="8.8515625" defaultRowHeight="15"/>
  <cols>
    <col min="1" max="2" width="24.00390625" style="0" customWidth="1"/>
    <col min="3" max="4" width="12.00390625" style="0" customWidth="1"/>
  </cols>
  <sheetData>
    <row r="1" spans="1:4" ht="13.5">
      <c r="A1" s="11" t="s">
        <v>16</v>
      </c>
      <c r="B1" s="11" t="s">
        <v>27</v>
      </c>
      <c r="C1" s="11" t="s">
        <v>707</v>
      </c>
      <c r="D1" s="11" t="s">
        <v>708</v>
      </c>
    </row>
    <row r="2" spans="1:4" ht="13.5">
      <c r="A2" s="14" t="s">
        <v>193</v>
      </c>
      <c r="B2" s="16" t="s">
        <v>709</v>
      </c>
      <c r="C2" s="16">
        <v>25.36</v>
      </c>
      <c r="D2" s="18">
        <v>10.5</v>
      </c>
    </row>
    <row r="3" spans="1:4" ht="13.5">
      <c r="A3" s="14" t="s">
        <v>67</v>
      </c>
      <c r="B3" s="16" t="s">
        <v>589</v>
      </c>
      <c r="C3" s="16">
        <v>33.81</v>
      </c>
      <c r="D3" s="18">
        <v>18.1667</v>
      </c>
    </row>
    <row r="4" spans="1:4" ht="13.5">
      <c r="A4" s="14" t="s">
        <v>67</v>
      </c>
      <c r="B4" s="16" t="s">
        <v>590</v>
      </c>
      <c r="C4" s="16">
        <v>25.36</v>
      </c>
      <c r="D4" s="18">
        <v>17.6875</v>
      </c>
    </row>
    <row r="5" spans="1:4" ht="13.5">
      <c r="A5" s="14" t="s">
        <v>67</v>
      </c>
      <c r="B5" s="16" t="s">
        <v>591</v>
      </c>
      <c r="C5" s="16">
        <v>33.81</v>
      </c>
      <c r="D5" s="18">
        <v>18.17</v>
      </c>
    </row>
    <row r="6" spans="1:4" ht="13.5">
      <c r="A6" s="14" t="s">
        <v>67</v>
      </c>
      <c r="B6" s="16" t="s">
        <v>592</v>
      </c>
      <c r="C6" s="16">
        <v>33.81</v>
      </c>
      <c r="D6" s="18">
        <v>18.1667</v>
      </c>
    </row>
    <row r="7" spans="1:4" ht="13.5">
      <c r="A7" s="14" t="s">
        <v>67</v>
      </c>
      <c r="B7" s="16" t="s">
        <v>593</v>
      </c>
      <c r="C7" s="16">
        <v>33.81</v>
      </c>
      <c r="D7" s="18">
        <v>18.5</v>
      </c>
    </row>
    <row r="8" spans="1:4" ht="13.5">
      <c r="A8" s="14" t="s">
        <v>67</v>
      </c>
      <c r="B8" s="16" t="s">
        <v>594</v>
      </c>
      <c r="C8" s="16">
        <v>33.81</v>
      </c>
      <c r="D8" s="18">
        <v>18.17</v>
      </c>
    </row>
    <row r="9" spans="1:4" ht="13.5">
      <c r="A9" s="14" t="s">
        <v>67</v>
      </c>
      <c r="B9" s="16" t="s">
        <v>595</v>
      </c>
      <c r="C9" s="16">
        <v>33.81</v>
      </c>
      <c r="D9" s="18">
        <v>28.1667</v>
      </c>
    </row>
    <row r="10" spans="1:4" ht="13.5">
      <c r="A10" s="14" t="s">
        <v>67</v>
      </c>
      <c r="B10" s="16" t="s">
        <v>596</v>
      </c>
      <c r="C10" s="16">
        <v>33.81</v>
      </c>
      <c r="D10" s="18">
        <v>18.1667</v>
      </c>
    </row>
    <row r="11" spans="1:4" ht="13.5">
      <c r="A11" s="14" t="s">
        <v>67</v>
      </c>
      <c r="B11" s="16" t="s">
        <v>597</v>
      </c>
      <c r="C11" s="16">
        <v>33.81</v>
      </c>
      <c r="D11" s="18">
        <v>18.1667</v>
      </c>
    </row>
    <row r="12" spans="1:4" ht="13.5">
      <c r="A12" s="14" t="s">
        <v>58</v>
      </c>
      <c r="B12" s="16" t="s">
        <v>584</v>
      </c>
      <c r="C12" s="16">
        <v>1690</v>
      </c>
      <c r="D12" s="18">
        <v>135</v>
      </c>
    </row>
    <row r="13" spans="1:4" ht="13.5">
      <c r="A13" s="14" t="s">
        <v>66</v>
      </c>
      <c r="B13" s="16" t="s">
        <v>601</v>
      </c>
      <c r="C13" s="16">
        <v>33.81</v>
      </c>
      <c r="D13" s="18">
        <v>25</v>
      </c>
    </row>
    <row r="14" spans="1:4" ht="13.5">
      <c r="A14" s="14" t="s">
        <v>46</v>
      </c>
      <c r="B14" s="16" t="s">
        <v>574</v>
      </c>
      <c r="C14" s="16">
        <v>12</v>
      </c>
      <c r="D14" s="18">
        <v>1.125</v>
      </c>
    </row>
    <row r="15" spans="1:4" ht="13.5">
      <c r="A15" s="14" t="s">
        <v>46</v>
      </c>
      <c r="B15" s="16" t="s">
        <v>575</v>
      </c>
      <c r="C15" s="16">
        <v>12</v>
      </c>
      <c r="D15" s="18">
        <v>1.3</v>
      </c>
    </row>
    <row r="16" spans="1:4" ht="13.5">
      <c r="A16" s="14" t="s">
        <v>137</v>
      </c>
      <c r="B16" s="16" t="s">
        <v>651</v>
      </c>
      <c r="C16" s="16">
        <v>33.81</v>
      </c>
      <c r="D16" s="18">
        <v>25.58</v>
      </c>
    </row>
    <row r="17" spans="1:4" ht="13.5">
      <c r="A17" s="14" t="s">
        <v>66</v>
      </c>
      <c r="B17" s="16" t="s">
        <v>710</v>
      </c>
      <c r="C17" s="16">
        <v>25.36</v>
      </c>
      <c r="D17" s="18">
        <v>11.57</v>
      </c>
    </row>
    <row r="18" spans="1:4" ht="13.5">
      <c r="A18" s="14" t="s">
        <v>66</v>
      </c>
      <c r="B18" s="16" t="s">
        <v>602</v>
      </c>
      <c r="C18" s="16">
        <v>33.81</v>
      </c>
      <c r="D18" s="18">
        <v>16.36</v>
      </c>
    </row>
    <row r="19" spans="1:4" ht="13.5">
      <c r="A19" s="14" t="s">
        <v>66</v>
      </c>
      <c r="B19" s="16" t="s">
        <v>603</v>
      </c>
      <c r="C19" s="16">
        <v>33.81</v>
      </c>
      <c r="D19" s="18">
        <v>20.33</v>
      </c>
    </row>
    <row r="20" spans="1:4" ht="13.5">
      <c r="A20" s="14" t="s">
        <v>159</v>
      </c>
      <c r="B20" s="16" t="s">
        <v>666</v>
      </c>
      <c r="C20" s="16">
        <v>33.81</v>
      </c>
      <c r="D20" s="18">
        <v>5.5833</v>
      </c>
    </row>
    <row r="21" spans="1:4" ht="13.5">
      <c r="A21" s="14" t="s">
        <v>159</v>
      </c>
      <c r="B21" s="16" t="s">
        <v>667</v>
      </c>
      <c r="C21" s="16">
        <v>33.81</v>
      </c>
      <c r="D21" s="18">
        <v>6.3333</v>
      </c>
    </row>
    <row r="22" spans="1:4" ht="13.5">
      <c r="A22" s="14" t="s">
        <v>159</v>
      </c>
      <c r="B22" s="16" t="s">
        <v>668</v>
      </c>
      <c r="C22" s="16">
        <v>33.81</v>
      </c>
      <c r="D22" s="18">
        <v>6.3333</v>
      </c>
    </row>
    <row r="23" spans="1:4" ht="13.5">
      <c r="A23" s="14" t="s">
        <v>109</v>
      </c>
      <c r="B23" s="16" t="s">
        <v>628</v>
      </c>
      <c r="C23" s="16">
        <v>33.81</v>
      </c>
      <c r="D23" s="18">
        <v>28.04</v>
      </c>
    </row>
    <row r="24" spans="1:4" ht="13.5">
      <c r="A24" s="14" t="s">
        <v>58</v>
      </c>
      <c r="B24" s="16" t="s">
        <v>585</v>
      </c>
      <c r="C24" s="16">
        <v>1984</v>
      </c>
      <c r="D24" s="18">
        <v>150</v>
      </c>
    </row>
    <row r="25" spans="1:4" ht="13.5">
      <c r="A25" s="14" t="s">
        <v>137</v>
      </c>
      <c r="B25" s="16" t="s">
        <v>652</v>
      </c>
      <c r="C25" s="16">
        <v>33.81</v>
      </c>
      <c r="D25" s="18">
        <v>27.26</v>
      </c>
    </row>
    <row r="26" spans="1:4" ht="13.5">
      <c r="A26" s="14" t="s">
        <v>38</v>
      </c>
      <c r="B26" s="16" t="s">
        <v>570</v>
      </c>
      <c r="C26" s="16">
        <v>12</v>
      </c>
      <c r="D26" s="18">
        <v>0.84</v>
      </c>
    </row>
    <row r="27" spans="1:4" ht="13.5">
      <c r="A27" s="14" t="s">
        <v>43</v>
      </c>
      <c r="B27" s="16" t="s">
        <v>573</v>
      </c>
      <c r="C27" s="16">
        <v>1984</v>
      </c>
      <c r="D27" s="18">
        <v>117</v>
      </c>
    </row>
    <row r="28" spans="1:4" ht="13.5">
      <c r="A28" s="14" t="s">
        <v>137</v>
      </c>
      <c r="B28" s="16" t="s">
        <v>653</v>
      </c>
      <c r="C28" s="16">
        <v>33.81</v>
      </c>
      <c r="D28" s="18">
        <v>26.01</v>
      </c>
    </row>
    <row r="29" spans="1:4" ht="13.5">
      <c r="A29" s="14" t="s">
        <v>137</v>
      </c>
      <c r="B29" s="16" t="s">
        <v>654</v>
      </c>
      <c r="C29" s="16">
        <v>33.81</v>
      </c>
      <c r="D29" s="18">
        <v>26</v>
      </c>
    </row>
    <row r="30" spans="1:4" ht="13.5">
      <c r="A30" s="14" t="s">
        <v>66</v>
      </c>
      <c r="B30" s="16" t="s">
        <v>604</v>
      </c>
      <c r="C30" s="16">
        <v>33.81</v>
      </c>
      <c r="D30" s="18">
        <v>23.67</v>
      </c>
    </row>
    <row r="31" spans="1:4" ht="13.5">
      <c r="A31" s="14" t="s">
        <v>137</v>
      </c>
      <c r="B31" s="16" t="s">
        <v>655</v>
      </c>
      <c r="C31" s="16">
        <v>33.81</v>
      </c>
      <c r="D31" s="18">
        <v>31.33</v>
      </c>
    </row>
    <row r="32" spans="1:4" ht="13.5">
      <c r="A32" s="14" t="s">
        <v>109</v>
      </c>
      <c r="B32" s="16" t="s">
        <v>629</v>
      </c>
      <c r="C32" s="16">
        <v>25.36</v>
      </c>
      <c r="D32" s="18">
        <v>26.91</v>
      </c>
    </row>
    <row r="33" spans="1:4" ht="13.5">
      <c r="A33" s="14" t="s">
        <v>109</v>
      </c>
      <c r="B33" s="16" t="s">
        <v>630</v>
      </c>
      <c r="C33" s="16">
        <v>25.36</v>
      </c>
      <c r="D33" s="18">
        <v>33.33</v>
      </c>
    </row>
    <row r="34" spans="1:4" ht="13.5">
      <c r="A34" s="14" t="s">
        <v>159</v>
      </c>
      <c r="B34" s="16" t="s">
        <v>669</v>
      </c>
      <c r="C34" s="16">
        <v>33.81</v>
      </c>
      <c r="D34" s="18">
        <v>10</v>
      </c>
    </row>
    <row r="35" spans="1:4" ht="13.5">
      <c r="A35" s="14" t="s">
        <v>109</v>
      </c>
      <c r="B35" s="16" t="s">
        <v>631</v>
      </c>
      <c r="C35" s="16">
        <v>33.81</v>
      </c>
      <c r="D35" s="18">
        <v>401</v>
      </c>
    </row>
    <row r="36" spans="1:4" ht="13.5">
      <c r="A36" s="14" t="s">
        <v>109</v>
      </c>
      <c r="B36" s="16" t="s">
        <v>632</v>
      </c>
      <c r="C36" s="16">
        <v>33.81</v>
      </c>
      <c r="D36" s="18">
        <v>30.4167</v>
      </c>
    </row>
    <row r="37" spans="1:4" ht="13.5">
      <c r="A37" s="14" t="s">
        <v>152</v>
      </c>
      <c r="B37" s="16" t="s">
        <v>664</v>
      </c>
      <c r="C37" s="16">
        <v>25.36</v>
      </c>
      <c r="D37" s="18">
        <v>52.1667</v>
      </c>
    </row>
    <row r="38" spans="1:4" ht="13.5">
      <c r="A38" s="14" t="s">
        <v>152</v>
      </c>
      <c r="B38" s="16" t="s">
        <v>665</v>
      </c>
      <c r="C38" s="16">
        <v>25.36</v>
      </c>
      <c r="D38" s="18">
        <v>61.43</v>
      </c>
    </row>
    <row r="39" spans="1:4" ht="13.5">
      <c r="A39" s="14" t="s">
        <v>46</v>
      </c>
      <c r="B39" s="16" t="s">
        <v>576</v>
      </c>
      <c r="C39" s="16">
        <v>12</v>
      </c>
      <c r="D39" s="18">
        <v>0.95</v>
      </c>
    </row>
    <row r="40" spans="1:4" ht="13.5">
      <c r="A40" s="14" t="s">
        <v>109</v>
      </c>
      <c r="B40" s="16" t="s">
        <v>633</v>
      </c>
      <c r="C40" s="16">
        <v>33.81</v>
      </c>
      <c r="D40" s="18">
        <v>28.95</v>
      </c>
    </row>
    <row r="41" spans="1:4" ht="13.5">
      <c r="A41" s="14" t="s">
        <v>46</v>
      </c>
      <c r="B41" s="16" t="s">
        <v>577</v>
      </c>
      <c r="C41" s="16">
        <v>12</v>
      </c>
      <c r="D41" s="18">
        <v>1.1833</v>
      </c>
    </row>
    <row r="42" spans="1:4" ht="13.5">
      <c r="A42" s="14" t="s">
        <v>137</v>
      </c>
      <c r="B42" s="16" t="s">
        <v>656</v>
      </c>
      <c r="C42" s="16">
        <v>33.81</v>
      </c>
      <c r="D42" s="18">
        <v>27.58</v>
      </c>
    </row>
    <row r="43" spans="1:4" ht="13.5">
      <c r="A43" s="14" t="s">
        <v>159</v>
      </c>
      <c r="B43" s="16" t="s">
        <v>670</v>
      </c>
      <c r="C43" s="16">
        <v>33.81</v>
      </c>
      <c r="D43" s="18">
        <v>9.17</v>
      </c>
    </row>
    <row r="44" spans="1:4" ht="13.5">
      <c r="A44" s="14" t="s">
        <v>159</v>
      </c>
      <c r="B44" s="16" t="s">
        <v>671</v>
      </c>
      <c r="C44" s="16">
        <v>33.81</v>
      </c>
      <c r="D44" s="18">
        <v>8.46</v>
      </c>
    </row>
    <row r="45" spans="1:4" ht="13.5">
      <c r="A45" s="14" t="s">
        <v>159</v>
      </c>
      <c r="B45" s="16" t="s">
        <v>672</v>
      </c>
      <c r="C45" s="16">
        <v>33.81</v>
      </c>
      <c r="D45" s="18">
        <v>9.17</v>
      </c>
    </row>
    <row r="46" spans="1:4" ht="13.5">
      <c r="A46" s="14" t="s">
        <v>159</v>
      </c>
      <c r="B46" s="16" t="s">
        <v>673</v>
      </c>
      <c r="C46" s="16">
        <v>33.81</v>
      </c>
      <c r="D46" s="18">
        <v>8.46</v>
      </c>
    </row>
    <row r="47" spans="1:4" ht="13.5">
      <c r="A47" s="14" t="s">
        <v>159</v>
      </c>
      <c r="B47" s="16" t="s">
        <v>674</v>
      </c>
      <c r="C47" s="16">
        <v>33.81</v>
      </c>
      <c r="D47" s="18">
        <v>0</v>
      </c>
    </row>
    <row r="48" spans="1:4" ht="13.5">
      <c r="A48" s="14" t="s">
        <v>159</v>
      </c>
      <c r="B48" s="16" t="s">
        <v>675</v>
      </c>
      <c r="C48" s="16">
        <v>33.81</v>
      </c>
      <c r="D48" s="18">
        <v>9.17</v>
      </c>
    </row>
    <row r="49" spans="1:4" ht="13.5">
      <c r="A49" s="14" t="s">
        <v>159</v>
      </c>
      <c r="B49" s="16" t="s">
        <v>676</v>
      </c>
      <c r="C49" s="16">
        <v>33.81</v>
      </c>
      <c r="D49" s="18">
        <v>8.33</v>
      </c>
    </row>
    <row r="50" spans="1:4" ht="13.5">
      <c r="A50" s="14" t="s">
        <v>46</v>
      </c>
      <c r="B50" s="16" t="s">
        <v>578</v>
      </c>
      <c r="C50" s="16">
        <v>11.16</v>
      </c>
      <c r="D50" s="18">
        <v>4.45</v>
      </c>
    </row>
    <row r="51" spans="1:4" ht="13.5">
      <c r="A51" s="14" t="s">
        <v>159</v>
      </c>
      <c r="B51" s="16" t="s">
        <v>677</v>
      </c>
      <c r="C51" s="16">
        <v>33.81</v>
      </c>
      <c r="D51" s="18">
        <v>8.83</v>
      </c>
    </row>
    <row r="52" spans="1:4" ht="13.5">
      <c r="A52" s="14" t="s">
        <v>66</v>
      </c>
      <c r="B52" s="16" t="s">
        <v>605</v>
      </c>
      <c r="C52" s="16">
        <v>33.81</v>
      </c>
      <c r="D52" s="18">
        <v>27.58</v>
      </c>
    </row>
    <row r="53" spans="1:4" ht="13.5">
      <c r="A53" s="14" t="s">
        <v>188</v>
      </c>
      <c r="B53" s="16" t="s">
        <v>690</v>
      </c>
      <c r="C53" s="16">
        <v>25.36</v>
      </c>
      <c r="D53" s="18">
        <v>7</v>
      </c>
    </row>
    <row r="54" spans="1:4" ht="13.5">
      <c r="A54" s="14" t="s">
        <v>58</v>
      </c>
      <c r="B54" s="16" t="s">
        <v>711</v>
      </c>
      <c r="C54" s="16">
        <v>1689.6</v>
      </c>
      <c r="D54" s="18">
        <v>155.5</v>
      </c>
    </row>
    <row r="55" spans="1:4" ht="13.5">
      <c r="A55" s="14" t="s">
        <v>182</v>
      </c>
      <c r="B55" s="16" t="s">
        <v>685</v>
      </c>
      <c r="C55" s="16">
        <v>25.36</v>
      </c>
      <c r="D55" s="18">
        <v>151.3</v>
      </c>
    </row>
    <row r="56" spans="1:4" ht="13.5">
      <c r="A56" s="14" t="s">
        <v>109</v>
      </c>
      <c r="B56" s="16" t="s">
        <v>634</v>
      </c>
      <c r="C56" s="16">
        <v>33.81</v>
      </c>
      <c r="D56" s="18">
        <v>32.74</v>
      </c>
    </row>
    <row r="57" spans="1:4" ht="13.5">
      <c r="A57" s="14" t="s">
        <v>109</v>
      </c>
      <c r="B57" s="16" t="s">
        <v>635</v>
      </c>
      <c r="C57" s="16">
        <v>25.36</v>
      </c>
      <c r="D57" s="18">
        <v>36.0833</v>
      </c>
    </row>
    <row r="58" spans="1:4" ht="13.5">
      <c r="A58" s="14" t="s">
        <v>109</v>
      </c>
      <c r="B58" s="16" t="s">
        <v>636</v>
      </c>
      <c r="C58" s="16">
        <v>25.36</v>
      </c>
      <c r="D58" s="18">
        <v>39.5833</v>
      </c>
    </row>
    <row r="59" spans="1:4" ht="13.5">
      <c r="A59" s="14" t="s">
        <v>110</v>
      </c>
      <c r="B59" s="16" t="s">
        <v>626</v>
      </c>
      <c r="C59" s="16">
        <v>25.36</v>
      </c>
      <c r="D59" s="18">
        <v>15.17</v>
      </c>
    </row>
    <row r="60" spans="1:4" ht="13.5">
      <c r="A60" s="14" t="s">
        <v>110</v>
      </c>
      <c r="B60" s="16" t="s">
        <v>627</v>
      </c>
      <c r="C60" s="16">
        <v>25.36</v>
      </c>
      <c r="D60" s="18">
        <v>15.1667</v>
      </c>
    </row>
    <row r="61" spans="1:4" ht="13.5">
      <c r="A61" s="14" t="s">
        <v>137</v>
      </c>
      <c r="B61" s="16" t="s">
        <v>657</v>
      </c>
      <c r="C61" s="16">
        <v>25.36</v>
      </c>
      <c r="D61" s="18">
        <v>29</v>
      </c>
    </row>
    <row r="62" spans="1:4" ht="13.5">
      <c r="A62" s="14" t="s">
        <v>66</v>
      </c>
      <c r="B62" s="16" t="s">
        <v>606</v>
      </c>
      <c r="C62" s="16">
        <v>33.81</v>
      </c>
      <c r="D62" s="18">
        <v>21.8333</v>
      </c>
    </row>
    <row r="63" spans="1:4" ht="13.5">
      <c r="A63" s="14" t="s">
        <v>66</v>
      </c>
      <c r="B63" s="16" t="s">
        <v>712</v>
      </c>
      <c r="C63" s="16">
        <v>25.36</v>
      </c>
      <c r="D63" s="18">
        <v>0</v>
      </c>
    </row>
    <row r="64" spans="1:4" ht="13.5">
      <c r="A64" s="14" t="s">
        <v>66</v>
      </c>
      <c r="B64" s="16" t="s">
        <v>607</v>
      </c>
      <c r="C64" s="16">
        <v>25.36</v>
      </c>
      <c r="D64" s="18">
        <v>21</v>
      </c>
    </row>
    <row r="65" spans="1:4" ht="13.5">
      <c r="A65" s="14" t="s">
        <v>66</v>
      </c>
      <c r="B65" s="16" t="s">
        <v>608</v>
      </c>
      <c r="C65" s="16">
        <v>33.81</v>
      </c>
      <c r="D65" s="18">
        <v>14.6</v>
      </c>
    </row>
    <row r="66" spans="1:4" ht="13.5">
      <c r="A66" s="14" t="s">
        <v>109</v>
      </c>
      <c r="B66" s="16" t="s">
        <v>637</v>
      </c>
      <c r="C66" s="16">
        <v>33.81</v>
      </c>
      <c r="D66" s="18">
        <v>28.18</v>
      </c>
    </row>
    <row r="67" spans="1:4" ht="13.5">
      <c r="A67" s="14" t="s">
        <v>109</v>
      </c>
      <c r="B67" s="16" t="s">
        <v>638</v>
      </c>
      <c r="C67" s="16">
        <v>25.36</v>
      </c>
      <c r="D67" s="18">
        <v>24.83</v>
      </c>
    </row>
    <row r="68" spans="1:4" ht="13.5">
      <c r="A68" s="14" t="s">
        <v>58</v>
      </c>
      <c r="B68" s="16" t="s">
        <v>586</v>
      </c>
      <c r="C68" s="16">
        <v>1984</v>
      </c>
      <c r="D68" s="18">
        <v>162</v>
      </c>
    </row>
    <row r="69" spans="1:4" ht="13.5">
      <c r="A69" s="14" t="s">
        <v>66</v>
      </c>
      <c r="B69" s="16" t="s">
        <v>609</v>
      </c>
      <c r="C69" s="16">
        <v>33.81</v>
      </c>
      <c r="D69" s="18">
        <v>26.83</v>
      </c>
    </row>
    <row r="70" spans="1:4" ht="13.5">
      <c r="A70" s="14" t="s">
        <v>109</v>
      </c>
      <c r="B70" s="16" t="s">
        <v>639</v>
      </c>
      <c r="C70" s="16">
        <v>33.81</v>
      </c>
      <c r="D70" s="18">
        <v>38.48</v>
      </c>
    </row>
    <row r="71" spans="1:4" ht="13.5">
      <c r="A71" s="14" t="s">
        <v>109</v>
      </c>
      <c r="B71" s="16" t="s">
        <v>640</v>
      </c>
      <c r="C71" s="16">
        <v>33.81</v>
      </c>
      <c r="D71" s="18">
        <v>35.48</v>
      </c>
    </row>
    <row r="72" spans="1:4" ht="13.5">
      <c r="A72" s="14" t="s">
        <v>46</v>
      </c>
      <c r="B72" s="16" t="s">
        <v>579</v>
      </c>
      <c r="C72" s="16">
        <v>12</v>
      </c>
      <c r="D72" s="18">
        <v>1.18</v>
      </c>
    </row>
    <row r="73" spans="1:4" ht="13.5">
      <c r="A73" s="14" t="s">
        <v>46</v>
      </c>
      <c r="B73" s="16" t="s">
        <v>580</v>
      </c>
      <c r="C73" s="16">
        <v>12</v>
      </c>
      <c r="D73" s="18">
        <v>1.1667</v>
      </c>
    </row>
    <row r="74" spans="1:4" ht="13.5">
      <c r="A74" s="14" t="s">
        <v>109</v>
      </c>
      <c r="B74" s="16" t="s">
        <v>641</v>
      </c>
      <c r="C74" s="16">
        <v>25.36</v>
      </c>
      <c r="D74" s="18">
        <v>0</v>
      </c>
    </row>
    <row r="75" spans="1:4" ht="13.5">
      <c r="A75" s="14" t="s">
        <v>109</v>
      </c>
      <c r="B75" s="16" t="s">
        <v>642</v>
      </c>
      <c r="C75" s="16">
        <v>33.81</v>
      </c>
      <c r="D75" s="18">
        <v>39.15</v>
      </c>
    </row>
    <row r="76" spans="1:4" ht="13.5">
      <c r="A76" s="14" t="s">
        <v>109</v>
      </c>
      <c r="B76" s="16" t="s">
        <v>643</v>
      </c>
      <c r="C76" s="16">
        <v>25.36</v>
      </c>
      <c r="D76" s="18">
        <v>32.4167</v>
      </c>
    </row>
    <row r="77" spans="1:4" ht="13.5">
      <c r="A77" s="14" t="s">
        <v>109</v>
      </c>
      <c r="B77" s="16" t="s">
        <v>644</v>
      </c>
      <c r="C77" s="16">
        <v>33.81</v>
      </c>
      <c r="D77" s="18">
        <v>41.5</v>
      </c>
    </row>
    <row r="78" spans="1:4" ht="13.5">
      <c r="A78" s="14" t="s">
        <v>137</v>
      </c>
      <c r="B78" s="16" t="s">
        <v>658</v>
      </c>
      <c r="C78" s="16">
        <v>33.81</v>
      </c>
      <c r="D78" s="18">
        <v>25.3867</v>
      </c>
    </row>
    <row r="79" spans="1:4" ht="13.5">
      <c r="A79" s="14" t="s">
        <v>188</v>
      </c>
      <c r="B79" s="16" t="s">
        <v>691</v>
      </c>
      <c r="C79" s="16">
        <v>25.36</v>
      </c>
      <c r="D79" s="18">
        <v>6</v>
      </c>
    </row>
    <row r="80" spans="1:4" ht="13.5">
      <c r="A80" s="14" t="s">
        <v>137</v>
      </c>
      <c r="B80" s="16" t="s">
        <v>659</v>
      </c>
      <c r="C80" s="16">
        <v>33.81</v>
      </c>
      <c r="D80" s="18">
        <v>27.56</v>
      </c>
    </row>
    <row r="81" spans="1:4" ht="13.5">
      <c r="A81" s="14" t="s">
        <v>137</v>
      </c>
      <c r="B81" s="16" t="s">
        <v>660</v>
      </c>
      <c r="C81" s="16">
        <v>33.81</v>
      </c>
      <c r="D81" s="18">
        <v>25.8933</v>
      </c>
    </row>
    <row r="82" spans="1:4" ht="13.5">
      <c r="A82" s="14" t="s">
        <v>66</v>
      </c>
      <c r="B82" s="16" t="s">
        <v>610</v>
      </c>
      <c r="C82" s="16">
        <v>33.81</v>
      </c>
      <c r="D82" s="18">
        <v>20.5</v>
      </c>
    </row>
    <row r="83" spans="1:4" ht="13.5">
      <c r="A83" s="14" t="s">
        <v>66</v>
      </c>
      <c r="B83" s="16" t="s">
        <v>611</v>
      </c>
      <c r="C83" s="16">
        <v>33.81</v>
      </c>
      <c r="D83" s="18">
        <v>23.4167</v>
      </c>
    </row>
    <row r="84" spans="1:4" ht="13.5">
      <c r="A84" s="14" t="s">
        <v>109</v>
      </c>
      <c r="B84" s="16" t="s">
        <v>645</v>
      </c>
      <c r="C84" s="16">
        <v>33.81</v>
      </c>
      <c r="D84" s="18">
        <v>31.94</v>
      </c>
    </row>
    <row r="85" spans="1:4" ht="13.5">
      <c r="A85" s="14" t="s">
        <v>66</v>
      </c>
      <c r="B85" s="16" t="s">
        <v>612</v>
      </c>
      <c r="C85" s="16">
        <v>33.81</v>
      </c>
      <c r="D85" s="18">
        <v>21.17</v>
      </c>
    </row>
    <row r="86" spans="1:4" ht="13.5">
      <c r="A86" s="14" t="s">
        <v>137</v>
      </c>
      <c r="B86" s="16" t="s">
        <v>661</v>
      </c>
      <c r="C86" s="16">
        <v>33.81</v>
      </c>
      <c r="D86" s="18">
        <v>26.5</v>
      </c>
    </row>
    <row r="87" spans="1:4" ht="13.5">
      <c r="A87" s="14" t="s">
        <v>137</v>
      </c>
      <c r="B87" s="16" t="s">
        <v>662</v>
      </c>
      <c r="C87" s="16">
        <v>33.81</v>
      </c>
      <c r="D87" s="18">
        <v>24.99</v>
      </c>
    </row>
    <row r="88" spans="1:4" ht="13.5">
      <c r="A88" s="14" t="s">
        <v>193</v>
      </c>
      <c r="B88" s="16" t="s">
        <v>693</v>
      </c>
      <c r="C88" s="16">
        <v>25.36</v>
      </c>
      <c r="D88" s="18">
        <v>9.9375</v>
      </c>
    </row>
    <row r="89" spans="1:4" ht="13.5">
      <c r="A89" s="14" t="s">
        <v>109</v>
      </c>
      <c r="B89" s="16" t="s">
        <v>646</v>
      </c>
      <c r="C89" s="16">
        <v>33.81</v>
      </c>
      <c r="D89" s="18">
        <v>34.96</v>
      </c>
    </row>
    <row r="90" spans="1:4" ht="13.5">
      <c r="A90" s="14" t="s">
        <v>66</v>
      </c>
      <c r="B90" s="16" t="s">
        <v>613</v>
      </c>
      <c r="C90" s="16">
        <v>33.81</v>
      </c>
      <c r="D90" s="18">
        <v>18.83</v>
      </c>
    </row>
    <row r="91" spans="1:4" ht="13.5">
      <c r="A91" s="14" t="s">
        <v>58</v>
      </c>
      <c r="B91" s="16" t="s">
        <v>587</v>
      </c>
      <c r="C91" s="16">
        <v>1984</v>
      </c>
      <c r="D91" s="18">
        <v>150</v>
      </c>
    </row>
    <row r="92" spans="1:4" ht="13.5">
      <c r="A92" s="14" t="s">
        <v>159</v>
      </c>
      <c r="B92" s="16" t="s">
        <v>678</v>
      </c>
      <c r="C92" s="16">
        <v>25.36</v>
      </c>
      <c r="D92" s="18">
        <v>3.82</v>
      </c>
    </row>
    <row r="93" spans="1:4" ht="13.5">
      <c r="A93" s="14" t="s">
        <v>159</v>
      </c>
      <c r="B93" s="16" t="s">
        <v>679</v>
      </c>
      <c r="C93" s="16">
        <v>25.36</v>
      </c>
      <c r="D93" s="18">
        <v>3.68</v>
      </c>
    </row>
    <row r="94" spans="1:4" ht="13.5">
      <c r="A94" s="14" t="s">
        <v>66</v>
      </c>
      <c r="B94" s="16" t="s">
        <v>614</v>
      </c>
      <c r="C94" s="16">
        <v>25.36</v>
      </c>
      <c r="D94" s="18">
        <v>13.43</v>
      </c>
    </row>
    <row r="95" spans="1:4" ht="13.5">
      <c r="A95" s="14" t="s">
        <v>137</v>
      </c>
      <c r="B95" s="16" t="s">
        <v>663</v>
      </c>
      <c r="C95" s="16">
        <v>33.81</v>
      </c>
      <c r="D95" s="18">
        <v>26.3333</v>
      </c>
    </row>
    <row r="96" spans="1:4" ht="13.5">
      <c r="A96" s="14" t="s">
        <v>66</v>
      </c>
      <c r="B96" s="16" t="s">
        <v>615</v>
      </c>
      <c r="C96" s="16">
        <v>33.81</v>
      </c>
      <c r="D96" s="18">
        <v>14.3542</v>
      </c>
    </row>
    <row r="97" spans="1:4" ht="13.5">
      <c r="A97" s="14" t="s">
        <v>193</v>
      </c>
      <c r="B97" s="16" t="s">
        <v>694</v>
      </c>
      <c r="C97" s="16">
        <v>25.36</v>
      </c>
      <c r="D97" s="18">
        <v>15</v>
      </c>
    </row>
    <row r="98" spans="1:4" ht="13.5">
      <c r="A98" s="14" t="s">
        <v>66</v>
      </c>
      <c r="B98" s="16" t="s">
        <v>616</v>
      </c>
      <c r="C98" s="16">
        <v>33.81</v>
      </c>
      <c r="D98" s="18">
        <v>18.07</v>
      </c>
    </row>
    <row r="99" spans="1:4" ht="13.5">
      <c r="A99" s="14" t="s">
        <v>66</v>
      </c>
      <c r="B99" s="16" t="s">
        <v>617</v>
      </c>
      <c r="C99" s="16">
        <v>25.36</v>
      </c>
      <c r="D99" s="18">
        <v>17.3333</v>
      </c>
    </row>
    <row r="100" spans="1:4" ht="13.5">
      <c r="A100" s="14" t="s">
        <v>38</v>
      </c>
      <c r="B100" s="16" t="s">
        <v>571</v>
      </c>
      <c r="C100" s="16">
        <v>12</v>
      </c>
      <c r="D100" s="18">
        <v>0.8479</v>
      </c>
    </row>
    <row r="101" spans="1:4" ht="13.5">
      <c r="A101" s="14" t="s">
        <v>58</v>
      </c>
      <c r="B101" s="16" t="s">
        <v>713</v>
      </c>
      <c r="C101" s="16">
        <v>1984</v>
      </c>
      <c r="D101" s="18">
        <v>199</v>
      </c>
    </row>
    <row r="102" spans="1:4" ht="13.5">
      <c r="A102" s="14" t="s">
        <v>193</v>
      </c>
      <c r="B102" s="16" t="s">
        <v>695</v>
      </c>
      <c r="C102" s="16">
        <v>25.36</v>
      </c>
      <c r="D102" s="18">
        <v>8</v>
      </c>
    </row>
    <row r="103" spans="1:4" ht="13.5">
      <c r="A103" s="14" t="s">
        <v>159</v>
      </c>
      <c r="B103" s="16" t="s">
        <v>680</v>
      </c>
      <c r="C103" s="16">
        <v>33.81</v>
      </c>
      <c r="D103" s="18">
        <v>6.7708</v>
      </c>
    </row>
    <row r="104" spans="1:4" ht="13.5">
      <c r="A104" s="14" t="s">
        <v>182</v>
      </c>
      <c r="B104" s="16" t="s">
        <v>686</v>
      </c>
      <c r="C104" s="16">
        <v>25.36</v>
      </c>
      <c r="D104" s="18">
        <v>14.92</v>
      </c>
    </row>
    <row r="105" spans="1:4" ht="13.5">
      <c r="A105" s="14" t="s">
        <v>46</v>
      </c>
      <c r="B105" s="16" t="s">
        <v>581</v>
      </c>
      <c r="C105" s="16">
        <v>12</v>
      </c>
      <c r="D105" s="18">
        <v>1.1521</v>
      </c>
    </row>
    <row r="106" spans="1:4" ht="13.5">
      <c r="A106" s="14" t="s">
        <v>38</v>
      </c>
      <c r="B106" s="16" t="s">
        <v>572</v>
      </c>
      <c r="C106" s="16">
        <v>16</v>
      </c>
      <c r="D106" s="18">
        <v>0.7875</v>
      </c>
    </row>
    <row r="107" spans="1:4" ht="13.5">
      <c r="A107" s="14" t="s">
        <v>109</v>
      </c>
      <c r="B107" s="16" t="s">
        <v>647</v>
      </c>
      <c r="C107" s="16">
        <v>25.36</v>
      </c>
      <c r="D107" s="18">
        <v>33.83</v>
      </c>
    </row>
    <row r="108" spans="1:4" ht="13.5">
      <c r="A108" s="14" t="s">
        <v>109</v>
      </c>
      <c r="B108" s="16" t="s">
        <v>714</v>
      </c>
      <c r="C108" s="16">
        <v>33.81</v>
      </c>
      <c r="D108" s="18">
        <v>42</v>
      </c>
    </row>
    <row r="109" spans="1:4" ht="13.5">
      <c r="A109" s="14" t="s">
        <v>178</v>
      </c>
      <c r="B109" s="16" t="s">
        <v>683</v>
      </c>
      <c r="C109" s="16">
        <v>8.45</v>
      </c>
      <c r="D109" s="18">
        <v>1.5917</v>
      </c>
    </row>
    <row r="110" spans="1:4" ht="13.5">
      <c r="A110" s="14" t="s">
        <v>178</v>
      </c>
      <c r="B110" s="16" t="s">
        <v>684</v>
      </c>
      <c r="C110" s="16">
        <v>8.45</v>
      </c>
      <c r="D110" s="18">
        <v>1.5917</v>
      </c>
    </row>
    <row r="111" spans="1:4" ht="13.5">
      <c r="A111" s="14" t="s">
        <v>159</v>
      </c>
      <c r="B111" s="16" t="s">
        <v>681</v>
      </c>
      <c r="C111" s="16">
        <v>33.81</v>
      </c>
      <c r="D111" s="18">
        <v>5.1667</v>
      </c>
    </row>
    <row r="112" spans="1:4" ht="13.5">
      <c r="A112" s="14" t="s">
        <v>109</v>
      </c>
      <c r="B112" s="16" t="s">
        <v>648</v>
      </c>
      <c r="C112" s="16">
        <v>25.36</v>
      </c>
      <c r="D112" s="18">
        <v>24.52</v>
      </c>
    </row>
    <row r="113" spans="1:4" ht="13.5">
      <c r="A113" s="14"/>
      <c r="B113" s="16" t="s">
        <v>696</v>
      </c>
      <c r="C113" s="16">
        <v>25.36</v>
      </c>
      <c r="D113" s="18">
        <v>6.2708</v>
      </c>
    </row>
    <row r="114" spans="1:4" ht="13.5">
      <c r="A114" s="14" t="s">
        <v>66</v>
      </c>
      <c r="B114" s="16" t="s">
        <v>618</v>
      </c>
      <c r="C114" s="16">
        <v>33.81</v>
      </c>
      <c r="D114" s="18">
        <v>16</v>
      </c>
    </row>
    <row r="115" spans="1:4" ht="13.5">
      <c r="A115" s="14" t="s">
        <v>46</v>
      </c>
      <c r="B115" s="16" t="s">
        <v>582</v>
      </c>
      <c r="C115" s="16">
        <v>12</v>
      </c>
      <c r="D115" s="18">
        <v>1.14</v>
      </c>
    </row>
    <row r="116" spans="1:4" ht="13.5">
      <c r="A116" s="14" t="s">
        <v>66</v>
      </c>
      <c r="B116" s="16" t="s">
        <v>619</v>
      </c>
      <c r="C116" s="16">
        <v>33.81</v>
      </c>
      <c r="D116" s="18">
        <v>12</v>
      </c>
    </row>
    <row r="117" spans="1:4" ht="13.5">
      <c r="A117" s="14" t="s">
        <v>66</v>
      </c>
      <c r="B117" s="16" t="s">
        <v>620</v>
      </c>
      <c r="C117" s="16">
        <v>33.81</v>
      </c>
      <c r="D117" s="18">
        <v>12</v>
      </c>
    </row>
    <row r="118" spans="1:4" ht="13.5">
      <c r="A118" s="14" t="s">
        <v>66</v>
      </c>
      <c r="B118" s="16" t="s">
        <v>621</v>
      </c>
      <c r="C118" s="16">
        <v>33.81</v>
      </c>
      <c r="D118" s="18">
        <v>15</v>
      </c>
    </row>
    <row r="119" spans="1:4" ht="13.5">
      <c r="A119" s="14" t="s">
        <v>66</v>
      </c>
      <c r="B119" s="16" t="s">
        <v>622</v>
      </c>
      <c r="C119" s="16">
        <v>33.81</v>
      </c>
      <c r="D119" s="18">
        <v>12</v>
      </c>
    </row>
    <row r="120" spans="1:4" ht="13.5">
      <c r="A120" s="14" t="s">
        <v>66</v>
      </c>
      <c r="B120" s="16" t="s">
        <v>715</v>
      </c>
      <c r="C120" s="16">
        <v>25.36</v>
      </c>
      <c r="D120" s="18">
        <v>0</v>
      </c>
    </row>
    <row r="121" spans="1:4" ht="13.5">
      <c r="A121" s="14" t="s">
        <v>159</v>
      </c>
      <c r="B121" s="16" t="s">
        <v>682</v>
      </c>
      <c r="C121" s="16">
        <v>33.81</v>
      </c>
      <c r="D121" s="18">
        <v>8.5</v>
      </c>
    </row>
    <row r="122" spans="1:4" ht="13.5">
      <c r="A122" s="14" t="s">
        <v>109</v>
      </c>
      <c r="B122" s="16" t="s">
        <v>649</v>
      </c>
      <c r="C122" s="16">
        <v>25.36</v>
      </c>
      <c r="D122" s="18">
        <v>27.44</v>
      </c>
    </row>
    <row r="123" spans="1:4" ht="13.5">
      <c r="A123" s="14" t="s">
        <v>188</v>
      </c>
      <c r="B123" s="16" t="s">
        <v>692</v>
      </c>
      <c r="C123" s="16">
        <v>25.36</v>
      </c>
      <c r="D123" s="18">
        <v>7</v>
      </c>
    </row>
    <row r="124" spans="1:4" ht="13.5">
      <c r="A124" s="14" t="s">
        <v>58</v>
      </c>
      <c r="B124" s="16" t="s">
        <v>588</v>
      </c>
      <c r="C124" s="16">
        <v>1689.6</v>
      </c>
      <c r="D124" s="18">
        <v>155</v>
      </c>
    </row>
    <row r="125" spans="1:4" ht="13.5">
      <c r="A125" s="14" t="s">
        <v>78</v>
      </c>
      <c r="B125" s="16" t="s">
        <v>598</v>
      </c>
      <c r="C125" s="16">
        <v>33.81</v>
      </c>
      <c r="D125" s="18">
        <v>19</v>
      </c>
    </row>
    <row r="126" spans="1:4" ht="13.5">
      <c r="A126" s="14" t="s">
        <v>78</v>
      </c>
      <c r="B126" s="16" t="s">
        <v>599</v>
      </c>
      <c r="C126" s="16">
        <v>33.81</v>
      </c>
      <c r="D126" s="18">
        <v>19</v>
      </c>
    </row>
    <row r="127" spans="1:4" ht="13.5">
      <c r="A127" s="14" t="s">
        <v>78</v>
      </c>
      <c r="B127" s="16" t="s">
        <v>600</v>
      </c>
      <c r="C127" s="16">
        <v>33.81</v>
      </c>
      <c r="D127" s="18">
        <v>21</v>
      </c>
    </row>
    <row r="128" spans="1:4" ht="13.5">
      <c r="A128" s="14" t="s">
        <v>66</v>
      </c>
      <c r="B128" s="16" t="s">
        <v>623</v>
      </c>
      <c r="C128" s="16">
        <v>33.81</v>
      </c>
      <c r="D128" s="18">
        <v>23</v>
      </c>
    </row>
    <row r="129" spans="1:4" ht="13.5">
      <c r="A129" s="14" t="s">
        <v>46</v>
      </c>
      <c r="B129" s="16" t="s">
        <v>583</v>
      </c>
      <c r="C129" s="16">
        <v>12</v>
      </c>
      <c r="D129" s="18">
        <v>0.8333</v>
      </c>
    </row>
    <row r="130" spans="1:4" ht="13.5">
      <c r="A130" s="14" t="s">
        <v>66</v>
      </c>
      <c r="B130" s="16" t="s">
        <v>624</v>
      </c>
      <c r="C130" s="16">
        <v>33.81</v>
      </c>
      <c r="D130" s="18">
        <v>26.83</v>
      </c>
    </row>
    <row r="131" spans="1:4" ht="13.5">
      <c r="A131" s="14" t="s">
        <v>109</v>
      </c>
      <c r="B131" s="16" t="s">
        <v>650</v>
      </c>
      <c r="C131" s="16">
        <v>25.36</v>
      </c>
      <c r="D131" s="18">
        <v>28.02</v>
      </c>
    </row>
    <row r="132" spans="1:4" ht="13.5">
      <c r="A132" s="14" t="s">
        <v>66</v>
      </c>
      <c r="B132" s="16" t="s">
        <v>625</v>
      </c>
      <c r="C132" s="16">
        <v>33.81</v>
      </c>
      <c r="D132" s="18">
        <v>20.8333</v>
      </c>
    </row>
    <row r="133" spans="1:4" ht="13.5">
      <c r="A133" s="14" t="s">
        <v>182</v>
      </c>
      <c r="B133" s="16" t="s">
        <v>687</v>
      </c>
      <c r="C133" s="16">
        <v>25.36</v>
      </c>
      <c r="D133" s="18">
        <v>41.25</v>
      </c>
    </row>
    <row r="134" spans="1:4" ht="13.5">
      <c r="A134" s="14" t="s">
        <v>182</v>
      </c>
      <c r="B134" s="16" t="s">
        <v>688</v>
      </c>
      <c r="C134" s="16">
        <v>25.36</v>
      </c>
      <c r="D134" s="18">
        <v>4.6875</v>
      </c>
    </row>
    <row r="135" spans="1:4" ht="13.5">
      <c r="A135" s="14" t="s">
        <v>182</v>
      </c>
      <c r="B135" s="16" t="s">
        <v>689</v>
      </c>
      <c r="C135" s="16">
        <v>25.36</v>
      </c>
      <c r="D135" s="18">
        <v>16.99</v>
      </c>
    </row>
    <row r="136" spans="1:4" ht="13.5">
      <c r="A136" s="14"/>
      <c r="B136" s="16" t="s">
        <v>697</v>
      </c>
      <c r="C136" s="16">
        <v>25.36</v>
      </c>
      <c r="D136" s="18">
        <v>6.0117</v>
      </c>
    </row>
    <row r="137" spans="1:4" ht="13.5">
      <c r="A137" s="14" t="s">
        <v>193</v>
      </c>
      <c r="B137" s="16" t="s">
        <v>709</v>
      </c>
      <c r="C137" s="16">
        <v>25.36</v>
      </c>
      <c r="D137" s="18">
        <v>10.5</v>
      </c>
    </row>
    <row r="138" spans="1:4" ht="13.5">
      <c r="A138" s="14" t="s">
        <v>67</v>
      </c>
      <c r="B138" s="16" t="s">
        <v>589</v>
      </c>
      <c r="C138" s="16">
        <v>33.81</v>
      </c>
      <c r="D138" s="18">
        <v>18.1667</v>
      </c>
    </row>
    <row r="139" spans="1:4" ht="13.5">
      <c r="A139" s="14" t="s">
        <v>67</v>
      </c>
      <c r="B139" s="16" t="s">
        <v>590</v>
      </c>
      <c r="C139" s="16">
        <v>25.36</v>
      </c>
      <c r="D139" s="18">
        <v>17.6875</v>
      </c>
    </row>
    <row r="140" spans="1:4" ht="13.5">
      <c r="A140" s="14" t="s">
        <v>67</v>
      </c>
      <c r="B140" s="16" t="s">
        <v>591</v>
      </c>
      <c r="C140" s="16">
        <v>33.81</v>
      </c>
      <c r="D140" s="18">
        <v>18.17</v>
      </c>
    </row>
    <row r="141" spans="1:4" ht="13.5">
      <c r="A141" s="14" t="s">
        <v>67</v>
      </c>
      <c r="B141" s="16" t="s">
        <v>592</v>
      </c>
      <c r="C141" s="16">
        <v>33.81</v>
      </c>
      <c r="D141" s="18">
        <v>18.1667</v>
      </c>
    </row>
    <row r="142" spans="1:4" ht="13.5">
      <c r="A142" s="14" t="s">
        <v>67</v>
      </c>
      <c r="B142" s="16" t="s">
        <v>593</v>
      </c>
      <c r="C142" s="16">
        <v>33.81</v>
      </c>
      <c r="D142" s="18">
        <v>18.5</v>
      </c>
    </row>
    <row r="143" spans="1:4" ht="13.5">
      <c r="A143" s="14" t="s">
        <v>67</v>
      </c>
      <c r="B143" s="16" t="s">
        <v>594</v>
      </c>
      <c r="C143" s="16">
        <v>33.81</v>
      </c>
      <c r="D143" s="18">
        <v>18.17</v>
      </c>
    </row>
    <row r="144" spans="1:4" ht="13.5">
      <c r="A144" s="14" t="s">
        <v>67</v>
      </c>
      <c r="B144" s="16" t="s">
        <v>595</v>
      </c>
      <c r="C144" s="16">
        <v>33.81</v>
      </c>
      <c r="D144" s="18">
        <v>28.1667</v>
      </c>
    </row>
    <row r="145" spans="1:4" ht="13.5">
      <c r="A145" s="14" t="s">
        <v>67</v>
      </c>
      <c r="B145" s="16" t="s">
        <v>596</v>
      </c>
      <c r="C145" s="16">
        <v>33.81</v>
      </c>
      <c r="D145" s="18">
        <v>18.1667</v>
      </c>
    </row>
    <row r="146" spans="1:4" ht="13.5">
      <c r="A146" s="14" t="s">
        <v>67</v>
      </c>
      <c r="B146" s="16" t="s">
        <v>597</v>
      </c>
      <c r="C146" s="16">
        <v>33.81</v>
      </c>
      <c r="D146" s="18">
        <v>18.1667</v>
      </c>
    </row>
    <row r="147" spans="1:4" ht="13.5">
      <c r="A147" s="14" t="s">
        <v>58</v>
      </c>
      <c r="B147" s="16" t="s">
        <v>584</v>
      </c>
      <c r="C147" s="16">
        <v>1690</v>
      </c>
      <c r="D147" s="18">
        <v>135</v>
      </c>
    </row>
    <row r="148" spans="1:4" ht="13.5">
      <c r="A148" s="14" t="s">
        <v>66</v>
      </c>
      <c r="B148" s="16" t="s">
        <v>601</v>
      </c>
      <c r="C148" s="16">
        <v>33.81</v>
      </c>
      <c r="D148" s="18">
        <v>25</v>
      </c>
    </row>
    <row r="149" spans="1:4" ht="13.5">
      <c r="A149" s="14" t="s">
        <v>46</v>
      </c>
      <c r="B149" s="16" t="s">
        <v>574</v>
      </c>
      <c r="C149" s="16">
        <v>12</v>
      </c>
      <c r="D149" s="18">
        <v>1.125</v>
      </c>
    </row>
    <row r="150" spans="1:4" ht="13.5">
      <c r="A150" s="14" t="s">
        <v>46</v>
      </c>
      <c r="B150" s="16" t="s">
        <v>575</v>
      </c>
      <c r="C150" s="16">
        <v>12</v>
      </c>
      <c r="D150" s="18">
        <v>1.3</v>
      </c>
    </row>
    <row r="151" spans="1:4" ht="13.5">
      <c r="A151" s="14" t="s">
        <v>137</v>
      </c>
      <c r="B151" s="16" t="s">
        <v>651</v>
      </c>
      <c r="C151" s="16">
        <v>33.81</v>
      </c>
      <c r="D151" s="18">
        <v>25.58</v>
      </c>
    </row>
    <row r="152" spans="1:4" ht="13.5">
      <c r="A152" s="14" t="s">
        <v>66</v>
      </c>
      <c r="B152" s="16" t="s">
        <v>710</v>
      </c>
      <c r="C152" s="16">
        <v>25.36</v>
      </c>
      <c r="D152" s="18">
        <v>11.57</v>
      </c>
    </row>
    <row r="153" spans="1:4" ht="13.5">
      <c r="A153" s="14" t="s">
        <v>66</v>
      </c>
      <c r="B153" s="16" t="s">
        <v>602</v>
      </c>
      <c r="C153" s="16">
        <v>33.81</v>
      </c>
      <c r="D153" s="18">
        <v>16.36</v>
      </c>
    </row>
    <row r="154" spans="1:4" ht="13.5">
      <c r="A154" s="14" t="s">
        <v>66</v>
      </c>
      <c r="B154" s="16" t="s">
        <v>603</v>
      </c>
      <c r="C154" s="16">
        <v>33.81</v>
      </c>
      <c r="D154" s="18">
        <v>20.33</v>
      </c>
    </row>
    <row r="155" spans="1:4" ht="13.5">
      <c r="A155" s="14" t="s">
        <v>159</v>
      </c>
      <c r="B155" s="16" t="s">
        <v>666</v>
      </c>
      <c r="C155" s="16">
        <v>33.81</v>
      </c>
      <c r="D155" s="18">
        <v>5.5833</v>
      </c>
    </row>
    <row r="156" spans="1:4" ht="13.5">
      <c r="A156" s="14" t="s">
        <v>159</v>
      </c>
      <c r="B156" s="16" t="s">
        <v>667</v>
      </c>
      <c r="C156" s="16">
        <v>33.81</v>
      </c>
      <c r="D156" s="18">
        <v>6.3333</v>
      </c>
    </row>
    <row r="157" spans="1:4" ht="13.5">
      <c r="A157" s="14" t="s">
        <v>159</v>
      </c>
      <c r="B157" s="16" t="s">
        <v>668</v>
      </c>
      <c r="C157" s="16">
        <v>33.81</v>
      </c>
      <c r="D157" s="18">
        <v>6.3333</v>
      </c>
    </row>
    <row r="158" spans="1:4" ht="13.5">
      <c r="A158" s="14" t="s">
        <v>109</v>
      </c>
      <c r="B158" s="16" t="s">
        <v>628</v>
      </c>
      <c r="C158" s="16">
        <v>33.81</v>
      </c>
      <c r="D158" s="18">
        <v>28.04</v>
      </c>
    </row>
    <row r="159" spans="1:4" ht="13.5">
      <c r="A159" s="14" t="s">
        <v>58</v>
      </c>
      <c r="B159" s="16" t="s">
        <v>585</v>
      </c>
      <c r="C159" s="16">
        <v>1984</v>
      </c>
      <c r="D159" s="18">
        <v>150</v>
      </c>
    </row>
    <row r="160" spans="1:4" ht="13.5">
      <c r="A160" s="14" t="s">
        <v>137</v>
      </c>
      <c r="B160" s="16" t="s">
        <v>652</v>
      </c>
      <c r="C160" s="16">
        <v>33.81</v>
      </c>
      <c r="D160" s="18">
        <v>27.26</v>
      </c>
    </row>
    <row r="161" spans="1:4" ht="13.5">
      <c r="A161" s="14" t="s">
        <v>38</v>
      </c>
      <c r="B161" s="16" t="s">
        <v>570</v>
      </c>
      <c r="C161" s="16">
        <v>12</v>
      </c>
      <c r="D161" s="18">
        <v>0.84</v>
      </c>
    </row>
    <row r="162" spans="1:4" ht="13.5">
      <c r="A162" s="14" t="s">
        <v>43</v>
      </c>
      <c r="B162" s="16" t="s">
        <v>573</v>
      </c>
      <c r="C162" s="16">
        <v>1984</v>
      </c>
      <c r="D162" s="18">
        <v>117</v>
      </c>
    </row>
    <row r="163" spans="1:4" ht="13.5">
      <c r="A163" s="14" t="s">
        <v>137</v>
      </c>
      <c r="B163" s="16" t="s">
        <v>653</v>
      </c>
      <c r="C163" s="16">
        <v>33.81</v>
      </c>
      <c r="D163" s="18">
        <v>26.01</v>
      </c>
    </row>
    <row r="164" spans="1:4" ht="13.5">
      <c r="A164" s="14" t="s">
        <v>137</v>
      </c>
      <c r="B164" s="16" t="s">
        <v>654</v>
      </c>
      <c r="C164" s="16">
        <v>33.81</v>
      </c>
      <c r="D164" s="18">
        <v>26</v>
      </c>
    </row>
    <row r="165" spans="1:4" ht="13.5">
      <c r="A165" s="14" t="s">
        <v>66</v>
      </c>
      <c r="B165" s="16" t="s">
        <v>604</v>
      </c>
      <c r="C165" s="16">
        <v>33.81</v>
      </c>
      <c r="D165" s="18">
        <v>23.67</v>
      </c>
    </row>
    <row r="166" spans="1:4" ht="13.5">
      <c r="A166" s="14" t="s">
        <v>137</v>
      </c>
      <c r="B166" s="16" t="s">
        <v>655</v>
      </c>
      <c r="C166" s="16">
        <v>33.81</v>
      </c>
      <c r="D166" s="18">
        <v>31.33</v>
      </c>
    </row>
    <row r="167" spans="1:4" ht="13.5">
      <c r="A167" s="14" t="s">
        <v>109</v>
      </c>
      <c r="B167" s="16" t="s">
        <v>629</v>
      </c>
      <c r="C167" s="16">
        <v>25.36</v>
      </c>
      <c r="D167" s="18">
        <v>26.91</v>
      </c>
    </row>
    <row r="168" spans="1:4" ht="13.5">
      <c r="A168" s="14" t="s">
        <v>109</v>
      </c>
      <c r="B168" s="16" t="s">
        <v>630</v>
      </c>
      <c r="C168" s="16">
        <v>25.36</v>
      </c>
      <c r="D168" s="18">
        <v>33.33</v>
      </c>
    </row>
    <row r="169" spans="1:4" ht="13.5">
      <c r="A169" s="14" t="s">
        <v>159</v>
      </c>
      <c r="B169" s="16" t="s">
        <v>669</v>
      </c>
      <c r="C169" s="16">
        <v>33.81</v>
      </c>
      <c r="D169" s="18">
        <v>10</v>
      </c>
    </row>
    <row r="170" spans="1:4" ht="13.5">
      <c r="A170" s="14" t="s">
        <v>109</v>
      </c>
      <c r="B170" s="16" t="s">
        <v>631</v>
      </c>
      <c r="C170" s="16">
        <v>33.81</v>
      </c>
      <c r="D170" s="18">
        <v>401</v>
      </c>
    </row>
    <row r="171" spans="1:4" ht="13.5">
      <c r="A171" s="14" t="s">
        <v>109</v>
      </c>
      <c r="B171" s="16" t="s">
        <v>632</v>
      </c>
      <c r="C171" s="16">
        <v>33.81</v>
      </c>
      <c r="D171" s="18">
        <v>30.4167</v>
      </c>
    </row>
    <row r="172" spans="1:4" ht="13.5">
      <c r="A172" s="14" t="s">
        <v>152</v>
      </c>
      <c r="B172" s="16" t="s">
        <v>664</v>
      </c>
      <c r="C172" s="16">
        <v>25.36</v>
      </c>
      <c r="D172" s="18">
        <v>52.1667</v>
      </c>
    </row>
    <row r="173" spans="1:4" ht="13.5">
      <c r="A173" s="14" t="s">
        <v>152</v>
      </c>
      <c r="B173" s="16" t="s">
        <v>665</v>
      </c>
      <c r="C173" s="16">
        <v>25.36</v>
      </c>
      <c r="D173" s="18">
        <v>61.43</v>
      </c>
    </row>
    <row r="174" spans="1:4" ht="13.5">
      <c r="A174" s="14" t="s">
        <v>46</v>
      </c>
      <c r="B174" s="16" t="s">
        <v>576</v>
      </c>
      <c r="C174" s="16">
        <v>12</v>
      </c>
      <c r="D174" s="18">
        <v>0.95</v>
      </c>
    </row>
    <row r="175" spans="1:4" ht="13.5">
      <c r="A175" s="14" t="s">
        <v>109</v>
      </c>
      <c r="B175" s="16" t="s">
        <v>633</v>
      </c>
      <c r="C175" s="16">
        <v>33.81</v>
      </c>
      <c r="D175" s="18">
        <v>28.95</v>
      </c>
    </row>
    <row r="176" spans="1:4" ht="13.5">
      <c r="A176" s="14" t="s">
        <v>46</v>
      </c>
      <c r="B176" s="16" t="s">
        <v>577</v>
      </c>
      <c r="C176" s="16">
        <v>12</v>
      </c>
      <c r="D176" s="18">
        <v>1.1833</v>
      </c>
    </row>
    <row r="177" spans="1:4" ht="13.5">
      <c r="A177" s="14" t="s">
        <v>137</v>
      </c>
      <c r="B177" s="16" t="s">
        <v>656</v>
      </c>
      <c r="C177" s="16">
        <v>33.81</v>
      </c>
      <c r="D177" s="18">
        <v>27.58</v>
      </c>
    </row>
    <row r="178" spans="1:4" ht="13.5">
      <c r="A178" s="14" t="s">
        <v>159</v>
      </c>
      <c r="B178" s="16" t="s">
        <v>670</v>
      </c>
      <c r="C178" s="16">
        <v>33.81</v>
      </c>
      <c r="D178" s="18">
        <v>9.17</v>
      </c>
    </row>
    <row r="179" spans="1:4" ht="13.5">
      <c r="A179" s="14" t="s">
        <v>159</v>
      </c>
      <c r="B179" s="16" t="s">
        <v>671</v>
      </c>
      <c r="C179" s="16">
        <v>33.81</v>
      </c>
      <c r="D179" s="18">
        <v>8.46</v>
      </c>
    </row>
    <row r="180" spans="1:4" ht="13.5">
      <c r="A180" s="14" t="s">
        <v>159</v>
      </c>
      <c r="B180" s="16" t="s">
        <v>672</v>
      </c>
      <c r="C180" s="16">
        <v>33.81</v>
      </c>
      <c r="D180" s="18">
        <v>9.17</v>
      </c>
    </row>
    <row r="181" spans="1:4" ht="13.5">
      <c r="A181" s="14" t="s">
        <v>159</v>
      </c>
      <c r="B181" s="16" t="s">
        <v>673</v>
      </c>
      <c r="C181" s="16">
        <v>33.81</v>
      </c>
      <c r="D181" s="18">
        <v>8.46</v>
      </c>
    </row>
    <row r="182" spans="1:4" ht="13.5">
      <c r="A182" s="14" t="s">
        <v>159</v>
      </c>
      <c r="B182" s="16" t="s">
        <v>674</v>
      </c>
      <c r="C182" s="16">
        <v>33.81</v>
      </c>
      <c r="D182" s="18">
        <v>0</v>
      </c>
    </row>
    <row r="183" spans="1:4" ht="13.5">
      <c r="A183" s="14" t="s">
        <v>159</v>
      </c>
      <c r="B183" s="16" t="s">
        <v>675</v>
      </c>
      <c r="C183" s="16">
        <v>33.81</v>
      </c>
      <c r="D183" s="18">
        <v>9.17</v>
      </c>
    </row>
    <row r="184" spans="1:4" ht="13.5">
      <c r="A184" s="14" t="s">
        <v>159</v>
      </c>
      <c r="B184" s="16" t="s">
        <v>676</v>
      </c>
      <c r="C184" s="16">
        <v>33.81</v>
      </c>
      <c r="D184" s="18">
        <v>8.33</v>
      </c>
    </row>
    <row r="185" spans="1:4" ht="13.5">
      <c r="A185" s="14" t="s">
        <v>46</v>
      </c>
      <c r="B185" s="16" t="s">
        <v>578</v>
      </c>
      <c r="C185" s="16">
        <v>11.16</v>
      </c>
      <c r="D185" s="18">
        <v>4.45</v>
      </c>
    </row>
    <row r="186" spans="1:4" ht="13.5">
      <c r="A186" s="14" t="s">
        <v>159</v>
      </c>
      <c r="B186" s="16" t="s">
        <v>677</v>
      </c>
      <c r="C186" s="16">
        <v>33.81</v>
      </c>
      <c r="D186" s="18">
        <v>8.83</v>
      </c>
    </row>
    <row r="187" spans="1:4" ht="13.5">
      <c r="A187" s="14" t="s">
        <v>66</v>
      </c>
      <c r="B187" s="16" t="s">
        <v>605</v>
      </c>
      <c r="C187" s="16">
        <v>33.81</v>
      </c>
      <c r="D187" s="18">
        <v>27.58</v>
      </c>
    </row>
    <row r="188" spans="1:4" ht="13.5">
      <c r="A188" s="14" t="s">
        <v>188</v>
      </c>
      <c r="B188" s="16" t="s">
        <v>690</v>
      </c>
      <c r="C188" s="16">
        <v>25.36</v>
      </c>
      <c r="D188" s="18">
        <v>7</v>
      </c>
    </row>
    <row r="189" spans="1:4" ht="13.5">
      <c r="A189" s="14" t="s">
        <v>58</v>
      </c>
      <c r="B189" s="16" t="s">
        <v>711</v>
      </c>
      <c r="C189" s="16">
        <v>1689.6</v>
      </c>
      <c r="D189" s="18">
        <v>155.5</v>
      </c>
    </row>
    <row r="190" spans="1:4" ht="13.5">
      <c r="A190" s="14" t="s">
        <v>182</v>
      </c>
      <c r="B190" s="16" t="s">
        <v>685</v>
      </c>
      <c r="C190" s="16">
        <v>25.36</v>
      </c>
      <c r="D190" s="18">
        <v>151.3</v>
      </c>
    </row>
    <row r="191" spans="1:4" ht="13.5">
      <c r="A191" s="14" t="s">
        <v>109</v>
      </c>
      <c r="B191" s="16" t="s">
        <v>634</v>
      </c>
      <c r="C191" s="16">
        <v>33.81</v>
      </c>
      <c r="D191" s="18">
        <v>32.74</v>
      </c>
    </row>
    <row r="192" spans="1:4" ht="13.5">
      <c r="A192" s="14" t="s">
        <v>109</v>
      </c>
      <c r="B192" s="16" t="s">
        <v>635</v>
      </c>
      <c r="C192" s="16">
        <v>25.36</v>
      </c>
      <c r="D192" s="18">
        <v>36.0833</v>
      </c>
    </row>
    <row r="193" spans="1:4" ht="13.5">
      <c r="A193" s="14" t="s">
        <v>109</v>
      </c>
      <c r="B193" s="16" t="s">
        <v>636</v>
      </c>
      <c r="C193" s="16">
        <v>25.36</v>
      </c>
      <c r="D193" s="18">
        <v>39.5833</v>
      </c>
    </row>
    <row r="194" spans="1:4" ht="13.5">
      <c r="A194" s="14" t="s">
        <v>110</v>
      </c>
      <c r="B194" s="16" t="s">
        <v>626</v>
      </c>
      <c r="C194" s="16">
        <v>25.36</v>
      </c>
      <c r="D194" s="18">
        <v>15.17</v>
      </c>
    </row>
    <row r="195" spans="1:4" ht="13.5">
      <c r="A195" s="14" t="s">
        <v>110</v>
      </c>
      <c r="B195" s="16" t="s">
        <v>627</v>
      </c>
      <c r="C195" s="16">
        <v>25.36</v>
      </c>
      <c r="D195" s="18">
        <v>15.1667</v>
      </c>
    </row>
    <row r="196" spans="1:4" ht="13.5">
      <c r="A196" s="14" t="s">
        <v>137</v>
      </c>
      <c r="B196" s="16" t="s">
        <v>657</v>
      </c>
      <c r="C196" s="16">
        <v>25.36</v>
      </c>
      <c r="D196" s="18">
        <v>29</v>
      </c>
    </row>
    <row r="197" spans="1:4" ht="13.5">
      <c r="A197" s="14" t="s">
        <v>66</v>
      </c>
      <c r="B197" s="16" t="s">
        <v>606</v>
      </c>
      <c r="C197" s="16">
        <v>33.81</v>
      </c>
      <c r="D197" s="18">
        <v>21.8333</v>
      </c>
    </row>
    <row r="198" spans="1:4" ht="13.5">
      <c r="A198" s="14" t="s">
        <v>66</v>
      </c>
      <c r="B198" s="16" t="s">
        <v>712</v>
      </c>
      <c r="C198" s="16">
        <v>25.36</v>
      </c>
      <c r="D198" s="18">
        <v>0</v>
      </c>
    </row>
    <row r="199" spans="1:4" ht="13.5">
      <c r="A199" s="14" t="s">
        <v>66</v>
      </c>
      <c r="B199" s="16" t="s">
        <v>607</v>
      </c>
      <c r="C199" s="16">
        <v>25.36</v>
      </c>
      <c r="D199" s="18">
        <v>21</v>
      </c>
    </row>
    <row r="200" spans="1:4" ht="13.5">
      <c r="A200" s="14" t="s">
        <v>66</v>
      </c>
      <c r="B200" s="16" t="s">
        <v>608</v>
      </c>
      <c r="C200" s="16">
        <v>33.81</v>
      </c>
      <c r="D200" s="18">
        <v>14.6</v>
      </c>
    </row>
    <row r="201" spans="1:4" ht="13.5">
      <c r="A201" s="14" t="s">
        <v>109</v>
      </c>
      <c r="B201" s="16" t="s">
        <v>637</v>
      </c>
      <c r="C201" s="16">
        <v>33.81</v>
      </c>
      <c r="D201" s="18">
        <v>28.18</v>
      </c>
    </row>
    <row r="202" spans="1:4" ht="13.5">
      <c r="A202" s="14" t="s">
        <v>109</v>
      </c>
      <c r="B202" s="16" t="s">
        <v>638</v>
      </c>
      <c r="C202" s="16">
        <v>25.36</v>
      </c>
      <c r="D202" s="18">
        <v>24.83</v>
      </c>
    </row>
    <row r="203" spans="1:4" ht="13.5">
      <c r="A203" s="14" t="s">
        <v>58</v>
      </c>
      <c r="B203" s="16" t="s">
        <v>586</v>
      </c>
      <c r="C203" s="16">
        <v>1984</v>
      </c>
      <c r="D203" s="18">
        <v>162</v>
      </c>
    </row>
    <row r="204" spans="1:4" ht="13.5">
      <c r="A204" s="14" t="s">
        <v>66</v>
      </c>
      <c r="B204" s="16" t="s">
        <v>609</v>
      </c>
      <c r="C204" s="16">
        <v>33.81</v>
      </c>
      <c r="D204" s="18">
        <v>26.83</v>
      </c>
    </row>
    <row r="205" spans="1:4" ht="13.5">
      <c r="A205" s="14" t="s">
        <v>109</v>
      </c>
      <c r="B205" s="16" t="s">
        <v>639</v>
      </c>
      <c r="C205" s="16">
        <v>33.81</v>
      </c>
      <c r="D205" s="18">
        <v>38.48</v>
      </c>
    </row>
    <row r="206" spans="1:4" ht="13.5">
      <c r="A206" s="14" t="s">
        <v>109</v>
      </c>
      <c r="B206" s="16" t="s">
        <v>640</v>
      </c>
      <c r="C206" s="16">
        <v>33.81</v>
      </c>
      <c r="D206" s="18">
        <v>35.48</v>
      </c>
    </row>
    <row r="207" spans="1:4" ht="13.5">
      <c r="A207" s="14" t="s">
        <v>46</v>
      </c>
      <c r="B207" s="16" t="s">
        <v>579</v>
      </c>
      <c r="C207" s="16">
        <v>12</v>
      </c>
      <c r="D207" s="18">
        <v>1.18</v>
      </c>
    </row>
    <row r="208" spans="1:4" ht="13.5">
      <c r="A208" s="14" t="s">
        <v>46</v>
      </c>
      <c r="B208" s="16" t="s">
        <v>580</v>
      </c>
      <c r="C208" s="16">
        <v>12</v>
      </c>
      <c r="D208" s="18">
        <v>1.1667</v>
      </c>
    </row>
    <row r="209" spans="1:4" ht="13.5">
      <c r="A209" s="14" t="s">
        <v>109</v>
      </c>
      <c r="B209" s="16" t="s">
        <v>641</v>
      </c>
      <c r="C209" s="16">
        <v>25.36</v>
      </c>
      <c r="D209" s="18">
        <v>0</v>
      </c>
    </row>
    <row r="210" spans="1:4" ht="13.5">
      <c r="A210" s="14" t="s">
        <v>109</v>
      </c>
      <c r="B210" s="16" t="s">
        <v>642</v>
      </c>
      <c r="C210" s="16">
        <v>33.81</v>
      </c>
      <c r="D210" s="18">
        <v>39.15</v>
      </c>
    </row>
    <row r="211" spans="1:4" ht="13.5">
      <c r="A211" s="14" t="s">
        <v>109</v>
      </c>
      <c r="B211" s="16" t="s">
        <v>643</v>
      </c>
      <c r="C211" s="16">
        <v>25.36</v>
      </c>
      <c r="D211" s="18">
        <v>32.4167</v>
      </c>
    </row>
    <row r="212" spans="1:4" ht="13.5">
      <c r="A212" s="14" t="s">
        <v>109</v>
      </c>
      <c r="B212" s="16" t="s">
        <v>644</v>
      </c>
      <c r="C212" s="16">
        <v>33.81</v>
      </c>
      <c r="D212" s="18">
        <v>41.5</v>
      </c>
    </row>
    <row r="213" spans="1:4" ht="13.5">
      <c r="A213" s="14" t="s">
        <v>137</v>
      </c>
      <c r="B213" s="16" t="s">
        <v>658</v>
      </c>
      <c r="C213" s="16">
        <v>33.81</v>
      </c>
      <c r="D213" s="18">
        <v>25.3867</v>
      </c>
    </row>
    <row r="214" spans="1:4" ht="13.5">
      <c r="A214" s="14" t="s">
        <v>188</v>
      </c>
      <c r="B214" s="16" t="s">
        <v>691</v>
      </c>
      <c r="C214" s="16">
        <v>25.36</v>
      </c>
      <c r="D214" s="18">
        <v>6</v>
      </c>
    </row>
    <row r="215" spans="1:4" ht="13.5">
      <c r="A215" s="14" t="s">
        <v>137</v>
      </c>
      <c r="B215" s="16" t="s">
        <v>659</v>
      </c>
      <c r="C215" s="16">
        <v>33.81</v>
      </c>
      <c r="D215" s="18">
        <v>27.56</v>
      </c>
    </row>
    <row r="216" spans="1:4" ht="13.5">
      <c r="A216" s="14" t="s">
        <v>137</v>
      </c>
      <c r="B216" s="16" t="s">
        <v>660</v>
      </c>
      <c r="C216" s="16">
        <v>33.81</v>
      </c>
      <c r="D216" s="18">
        <v>25.8933</v>
      </c>
    </row>
    <row r="217" spans="1:4" ht="13.5">
      <c r="A217" s="14" t="s">
        <v>66</v>
      </c>
      <c r="B217" s="16" t="s">
        <v>610</v>
      </c>
      <c r="C217" s="16">
        <v>33.81</v>
      </c>
      <c r="D217" s="18">
        <v>20.5</v>
      </c>
    </row>
    <row r="218" spans="1:4" ht="13.5">
      <c r="A218" s="14" t="s">
        <v>66</v>
      </c>
      <c r="B218" s="16" t="s">
        <v>611</v>
      </c>
      <c r="C218" s="16">
        <v>33.81</v>
      </c>
      <c r="D218" s="18">
        <v>23.4167</v>
      </c>
    </row>
    <row r="219" spans="1:4" ht="13.5">
      <c r="A219" s="14" t="s">
        <v>109</v>
      </c>
      <c r="B219" s="16" t="s">
        <v>645</v>
      </c>
      <c r="C219" s="16">
        <v>33.81</v>
      </c>
      <c r="D219" s="18">
        <v>31.94</v>
      </c>
    </row>
    <row r="220" spans="1:4" ht="13.5">
      <c r="A220" s="14" t="s">
        <v>66</v>
      </c>
      <c r="B220" s="16" t="s">
        <v>612</v>
      </c>
      <c r="C220" s="16">
        <v>33.81</v>
      </c>
      <c r="D220" s="18">
        <v>21.17</v>
      </c>
    </row>
    <row r="221" spans="1:4" ht="13.5">
      <c r="A221" s="14" t="s">
        <v>137</v>
      </c>
      <c r="B221" s="16" t="s">
        <v>661</v>
      </c>
      <c r="C221" s="16">
        <v>33.81</v>
      </c>
      <c r="D221" s="18">
        <v>26.5</v>
      </c>
    </row>
    <row r="222" spans="1:4" ht="13.5">
      <c r="A222" s="14" t="s">
        <v>137</v>
      </c>
      <c r="B222" s="16" t="s">
        <v>662</v>
      </c>
      <c r="C222" s="16">
        <v>33.81</v>
      </c>
      <c r="D222" s="18">
        <v>24.99</v>
      </c>
    </row>
    <row r="223" spans="1:4" ht="13.5">
      <c r="A223" s="14" t="s">
        <v>193</v>
      </c>
      <c r="B223" s="16" t="s">
        <v>693</v>
      </c>
      <c r="C223" s="16">
        <v>25.36</v>
      </c>
      <c r="D223" s="18">
        <v>9.9375</v>
      </c>
    </row>
    <row r="224" spans="1:4" ht="13.5">
      <c r="A224" s="14" t="s">
        <v>109</v>
      </c>
      <c r="B224" s="16" t="s">
        <v>646</v>
      </c>
      <c r="C224" s="16">
        <v>33.81</v>
      </c>
      <c r="D224" s="18">
        <v>34.96</v>
      </c>
    </row>
    <row r="225" spans="1:4" ht="13.5">
      <c r="A225" s="14" t="s">
        <v>66</v>
      </c>
      <c r="B225" s="16" t="s">
        <v>613</v>
      </c>
      <c r="C225" s="16">
        <v>33.81</v>
      </c>
      <c r="D225" s="18">
        <v>18.83</v>
      </c>
    </row>
    <row r="226" spans="1:4" ht="13.5">
      <c r="A226" s="14" t="s">
        <v>58</v>
      </c>
      <c r="B226" s="16" t="s">
        <v>587</v>
      </c>
      <c r="C226" s="16">
        <v>1984</v>
      </c>
      <c r="D226" s="18">
        <v>150</v>
      </c>
    </row>
    <row r="227" spans="1:4" ht="13.5">
      <c r="A227" s="14" t="s">
        <v>159</v>
      </c>
      <c r="B227" s="16" t="s">
        <v>678</v>
      </c>
      <c r="C227" s="16">
        <v>25.36</v>
      </c>
      <c r="D227" s="18">
        <v>3.82</v>
      </c>
    </row>
    <row r="228" spans="1:4" ht="13.5">
      <c r="A228" s="14" t="s">
        <v>159</v>
      </c>
      <c r="B228" s="16" t="s">
        <v>679</v>
      </c>
      <c r="C228" s="16">
        <v>25.36</v>
      </c>
      <c r="D228" s="18">
        <v>3.68</v>
      </c>
    </row>
    <row r="229" spans="1:4" ht="13.5">
      <c r="A229" s="14" t="s">
        <v>66</v>
      </c>
      <c r="B229" s="16" t="s">
        <v>614</v>
      </c>
      <c r="C229" s="16">
        <v>25.36</v>
      </c>
      <c r="D229" s="18">
        <v>13.43</v>
      </c>
    </row>
    <row r="230" spans="1:4" ht="13.5">
      <c r="A230" s="14" t="s">
        <v>137</v>
      </c>
      <c r="B230" s="16" t="s">
        <v>663</v>
      </c>
      <c r="C230" s="16">
        <v>33.81</v>
      </c>
      <c r="D230" s="18">
        <v>26.3333</v>
      </c>
    </row>
    <row r="231" spans="1:4" ht="13.5">
      <c r="A231" s="14" t="s">
        <v>66</v>
      </c>
      <c r="B231" s="16" t="s">
        <v>615</v>
      </c>
      <c r="C231" s="16">
        <v>33.81</v>
      </c>
      <c r="D231" s="18">
        <v>14.3542</v>
      </c>
    </row>
    <row r="232" spans="1:4" ht="13.5">
      <c r="A232" s="14" t="s">
        <v>193</v>
      </c>
      <c r="B232" s="16" t="s">
        <v>694</v>
      </c>
      <c r="C232" s="16">
        <v>25.36</v>
      </c>
      <c r="D232" s="18">
        <v>15</v>
      </c>
    </row>
    <row r="233" spans="1:4" ht="13.5">
      <c r="A233" s="14" t="s">
        <v>66</v>
      </c>
      <c r="B233" s="16" t="s">
        <v>616</v>
      </c>
      <c r="C233" s="16">
        <v>33.81</v>
      </c>
      <c r="D233" s="18">
        <v>18.07</v>
      </c>
    </row>
    <row r="234" spans="1:4" ht="13.5">
      <c r="A234" s="14" t="s">
        <v>66</v>
      </c>
      <c r="B234" s="16" t="s">
        <v>617</v>
      </c>
      <c r="C234" s="16">
        <v>25.36</v>
      </c>
      <c r="D234" s="18">
        <v>17.3333</v>
      </c>
    </row>
    <row r="235" spans="1:4" ht="13.5">
      <c r="A235" s="14" t="s">
        <v>38</v>
      </c>
      <c r="B235" s="16" t="s">
        <v>571</v>
      </c>
      <c r="C235" s="16">
        <v>12</v>
      </c>
      <c r="D235" s="18">
        <v>0.8479</v>
      </c>
    </row>
    <row r="236" spans="1:4" ht="13.5">
      <c r="A236" s="14" t="s">
        <v>58</v>
      </c>
      <c r="B236" s="16" t="s">
        <v>713</v>
      </c>
      <c r="C236" s="16">
        <v>1984</v>
      </c>
      <c r="D236" s="18">
        <v>199</v>
      </c>
    </row>
    <row r="237" spans="1:4" ht="13.5">
      <c r="A237" s="14" t="s">
        <v>193</v>
      </c>
      <c r="B237" s="16" t="s">
        <v>695</v>
      </c>
      <c r="C237" s="16">
        <v>25.36</v>
      </c>
      <c r="D237" s="18">
        <v>8</v>
      </c>
    </row>
    <row r="238" spans="1:4" ht="13.5">
      <c r="A238" s="14" t="s">
        <v>159</v>
      </c>
      <c r="B238" s="16" t="s">
        <v>680</v>
      </c>
      <c r="C238" s="16">
        <v>33.81</v>
      </c>
      <c r="D238" s="18">
        <v>6.7708</v>
      </c>
    </row>
    <row r="239" spans="1:4" ht="13.5">
      <c r="A239" s="14" t="s">
        <v>182</v>
      </c>
      <c r="B239" s="16" t="s">
        <v>686</v>
      </c>
      <c r="C239" s="16">
        <v>25.36</v>
      </c>
      <c r="D239" s="18">
        <v>14.92</v>
      </c>
    </row>
    <row r="240" spans="1:4" ht="13.5">
      <c r="A240" s="14" t="s">
        <v>46</v>
      </c>
      <c r="B240" s="16" t="s">
        <v>581</v>
      </c>
      <c r="C240" s="16">
        <v>12</v>
      </c>
      <c r="D240" s="18">
        <v>1.1521</v>
      </c>
    </row>
    <row r="241" spans="1:4" ht="13.5">
      <c r="A241" s="14" t="s">
        <v>38</v>
      </c>
      <c r="B241" s="16" t="s">
        <v>572</v>
      </c>
      <c r="C241" s="16">
        <v>16</v>
      </c>
      <c r="D241" s="18">
        <v>0.7875</v>
      </c>
    </row>
    <row r="242" spans="1:4" ht="13.5">
      <c r="A242" s="14" t="s">
        <v>109</v>
      </c>
      <c r="B242" s="16" t="s">
        <v>647</v>
      </c>
      <c r="C242" s="16">
        <v>25.36</v>
      </c>
      <c r="D242" s="18">
        <v>33.83</v>
      </c>
    </row>
    <row r="243" spans="1:4" ht="13.5">
      <c r="A243" s="14" t="s">
        <v>109</v>
      </c>
      <c r="B243" s="16" t="s">
        <v>714</v>
      </c>
      <c r="C243" s="16">
        <v>33.81</v>
      </c>
      <c r="D243" s="18">
        <v>42</v>
      </c>
    </row>
    <row r="244" spans="1:4" ht="13.5">
      <c r="A244" s="14" t="s">
        <v>178</v>
      </c>
      <c r="B244" s="16" t="s">
        <v>683</v>
      </c>
      <c r="C244" s="16">
        <v>8.45</v>
      </c>
      <c r="D244" s="18">
        <v>1.5917</v>
      </c>
    </row>
    <row r="245" spans="1:4" ht="13.5">
      <c r="A245" s="14" t="s">
        <v>178</v>
      </c>
      <c r="B245" s="16" t="s">
        <v>684</v>
      </c>
      <c r="C245" s="16">
        <v>8.45</v>
      </c>
      <c r="D245" s="18">
        <v>1.5917</v>
      </c>
    </row>
    <row r="246" spans="1:4" ht="13.5">
      <c r="A246" s="14" t="s">
        <v>159</v>
      </c>
      <c r="B246" s="16" t="s">
        <v>681</v>
      </c>
      <c r="C246" s="16">
        <v>33.81</v>
      </c>
      <c r="D246" s="18">
        <v>5.1667</v>
      </c>
    </row>
    <row r="247" spans="1:4" ht="13.5">
      <c r="A247" s="14" t="s">
        <v>109</v>
      </c>
      <c r="B247" s="16" t="s">
        <v>648</v>
      </c>
      <c r="C247" s="16">
        <v>25.36</v>
      </c>
      <c r="D247" s="18">
        <v>24.52</v>
      </c>
    </row>
    <row r="248" spans="1:4" ht="13.5">
      <c r="A248" s="14"/>
      <c r="B248" s="16" t="s">
        <v>696</v>
      </c>
      <c r="C248" s="16">
        <v>25.36</v>
      </c>
      <c r="D248" s="18">
        <v>6.2708</v>
      </c>
    </row>
    <row r="249" spans="1:4" ht="13.5">
      <c r="A249" s="14" t="s">
        <v>66</v>
      </c>
      <c r="B249" s="16" t="s">
        <v>618</v>
      </c>
      <c r="C249" s="16">
        <v>33.81</v>
      </c>
      <c r="D249" s="18">
        <v>16</v>
      </c>
    </row>
    <row r="250" spans="1:4" ht="13.5">
      <c r="A250" s="14" t="s">
        <v>46</v>
      </c>
      <c r="B250" s="16" t="s">
        <v>582</v>
      </c>
      <c r="C250" s="16">
        <v>12</v>
      </c>
      <c r="D250" s="18">
        <v>1.14</v>
      </c>
    </row>
    <row r="251" spans="1:4" ht="13.5">
      <c r="A251" s="14" t="s">
        <v>66</v>
      </c>
      <c r="B251" s="16" t="s">
        <v>619</v>
      </c>
      <c r="C251" s="16">
        <v>33.81</v>
      </c>
      <c r="D251" s="18">
        <v>12</v>
      </c>
    </row>
    <row r="252" spans="1:4" ht="13.5">
      <c r="A252" s="14" t="s">
        <v>66</v>
      </c>
      <c r="B252" s="16" t="s">
        <v>620</v>
      </c>
      <c r="C252" s="16">
        <v>33.81</v>
      </c>
      <c r="D252" s="18">
        <v>12</v>
      </c>
    </row>
    <row r="253" spans="1:4" ht="13.5">
      <c r="A253" s="14" t="s">
        <v>66</v>
      </c>
      <c r="B253" s="16" t="s">
        <v>621</v>
      </c>
      <c r="C253" s="16">
        <v>33.81</v>
      </c>
      <c r="D253" s="18">
        <v>15</v>
      </c>
    </row>
    <row r="254" spans="1:4" ht="13.5">
      <c r="A254" s="14" t="s">
        <v>66</v>
      </c>
      <c r="B254" s="16" t="s">
        <v>622</v>
      </c>
      <c r="C254" s="16">
        <v>33.81</v>
      </c>
      <c r="D254" s="18">
        <v>12</v>
      </c>
    </row>
    <row r="255" spans="1:4" ht="13.5">
      <c r="A255" s="14" t="s">
        <v>66</v>
      </c>
      <c r="B255" s="16" t="s">
        <v>715</v>
      </c>
      <c r="C255" s="16">
        <v>25.36</v>
      </c>
      <c r="D255" s="18">
        <v>0</v>
      </c>
    </row>
    <row r="256" spans="1:4" ht="13.5">
      <c r="A256" s="14" t="s">
        <v>159</v>
      </c>
      <c r="B256" s="16" t="s">
        <v>682</v>
      </c>
      <c r="C256" s="16">
        <v>33.81</v>
      </c>
      <c r="D256" s="18">
        <v>8.5</v>
      </c>
    </row>
    <row r="257" spans="1:4" ht="13.5">
      <c r="A257" s="14" t="s">
        <v>109</v>
      </c>
      <c r="B257" s="16" t="s">
        <v>649</v>
      </c>
      <c r="C257" s="16">
        <v>25.36</v>
      </c>
      <c r="D257" s="18">
        <v>27.44</v>
      </c>
    </row>
    <row r="258" spans="1:4" ht="13.5">
      <c r="A258" s="14" t="s">
        <v>188</v>
      </c>
      <c r="B258" s="16" t="s">
        <v>692</v>
      </c>
      <c r="C258" s="16">
        <v>25.36</v>
      </c>
      <c r="D258" s="18">
        <v>7</v>
      </c>
    </row>
    <row r="259" spans="1:4" ht="13.5">
      <c r="A259" s="14" t="s">
        <v>58</v>
      </c>
      <c r="B259" s="16" t="s">
        <v>588</v>
      </c>
      <c r="C259" s="16">
        <v>1689.6</v>
      </c>
      <c r="D259" s="18">
        <v>155</v>
      </c>
    </row>
    <row r="260" spans="1:4" ht="13.5">
      <c r="A260" s="14" t="s">
        <v>78</v>
      </c>
      <c r="B260" s="16" t="s">
        <v>598</v>
      </c>
      <c r="C260" s="16">
        <v>33.81</v>
      </c>
      <c r="D260" s="18">
        <v>19</v>
      </c>
    </row>
    <row r="261" spans="1:4" ht="13.5">
      <c r="A261" s="14" t="s">
        <v>78</v>
      </c>
      <c r="B261" s="16" t="s">
        <v>599</v>
      </c>
      <c r="C261" s="16">
        <v>33.81</v>
      </c>
      <c r="D261" s="18">
        <v>19</v>
      </c>
    </row>
    <row r="262" spans="1:4" ht="13.5">
      <c r="A262" s="14" t="s">
        <v>78</v>
      </c>
      <c r="B262" s="16" t="s">
        <v>600</v>
      </c>
      <c r="C262" s="16">
        <v>33.81</v>
      </c>
      <c r="D262" s="18">
        <v>21</v>
      </c>
    </row>
    <row r="263" spans="1:4" ht="13.5">
      <c r="A263" s="14" t="s">
        <v>66</v>
      </c>
      <c r="B263" s="16" t="s">
        <v>623</v>
      </c>
      <c r="C263" s="16">
        <v>33.81</v>
      </c>
      <c r="D263" s="18">
        <v>23</v>
      </c>
    </row>
    <row r="264" spans="1:4" ht="13.5">
      <c r="A264" s="14" t="s">
        <v>46</v>
      </c>
      <c r="B264" s="16" t="s">
        <v>583</v>
      </c>
      <c r="C264" s="16">
        <v>12</v>
      </c>
      <c r="D264" s="18">
        <v>0.8333</v>
      </c>
    </row>
    <row r="265" spans="1:4" ht="13.5">
      <c r="A265" s="14" t="s">
        <v>66</v>
      </c>
      <c r="B265" s="16" t="s">
        <v>624</v>
      </c>
      <c r="C265" s="16">
        <v>33.81</v>
      </c>
      <c r="D265" s="18">
        <v>26.83</v>
      </c>
    </row>
    <row r="266" spans="1:4" ht="13.5">
      <c r="A266" s="14" t="s">
        <v>109</v>
      </c>
      <c r="B266" s="16" t="s">
        <v>650</v>
      </c>
      <c r="C266" s="16">
        <v>25.36</v>
      </c>
      <c r="D266" s="18">
        <v>28.02</v>
      </c>
    </row>
    <row r="267" spans="1:4" ht="13.5">
      <c r="A267" s="14" t="s">
        <v>66</v>
      </c>
      <c r="B267" s="16" t="s">
        <v>625</v>
      </c>
      <c r="C267" s="16">
        <v>33.81</v>
      </c>
      <c r="D267" s="18">
        <v>20.8333</v>
      </c>
    </row>
    <row r="268" spans="1:4" ht="13.5">
      <c r="A268" s="14" t="s">
        <v>182</v>
      </c>
      <c r="B268" s="16" t="s">
        <v>687</v>
      </c>
      <c r="C268" s="16">
        <v>25.36</v>
      </c>
      <c r="D268" s="18">
        <v>41.25</v>
      </c>
    </row>
    <row r="269" spans="1:4" ht="13.5">
      <c r="A269" s="14" t="s">
        <v>182</v>
      </c>
      <c r="B269" s="16" t="s">
        <v>688</v>
      </c>
      <c r="C269" s="16">
        <v>25.36</v>
      </c>
      <c r="D269" s="18">
        <v>4.6875</v>
      </c>
    </row>
    <row r="270" spans="1:4" ht="13.5">
      <c r="A270" s="14" t="s">
        <v>182</v>
      </c>
      <c r="B270" s="16" t="s">
        <v>689</v>
      </c>
      <c r="C270" s="16">
        <v>25.36</v>
      </c>
      <c r="D270" s="18">
        <v>16.99</v>
      </c>
    </row>
    <row r="271" spans="1:4" ht="13.5">
      <c r="A271" s="14"/>
      <c r="B271" s="16" t="s">
        <v>697</v>
      </c>
      <c r="C271" s="16">
        <v>25.36</v>
      </c>
      <c r="D271" s="18">
        <v>6.0117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Variance Report</dc:title>
  <dc:subject>Variance Report</dc:subject>
  <dc:creator>BarkeepOnline</dc:creator>
  <cp:keywords/>
  <dc:description>Variance Report.</dc:description>
  <cp:lastModifiedBy>Tim Eicher</cp:lastModifiedBy>
  <dcterms:created xsi:type="dcterms:W3CDTF">2018-05-21T17:26:09Z</dcterms:created>
  <dcterms:modified xsi:type="dcterms:W3CDTF">2018-05-22T00:26:45Z</dcterms:modified>
  <cp:category/>
  <cp:version/>
  <cp:contentType/>
  <cp:contentStatus/>
</cp:coreProperties>
</file>